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sa\Desktop\costi contabilizzati\"/>
    </mc:Choice>
  </mc:AlternateContent>
  <xr:revisionPtr revIDLastSave="0" documentId="13_ncr:1_{45BC77E1-B1CE-4501-926C-06F127255732}" xr6:coauthVersionLast="45" xr6:coauthVersionMax="45" xr10:uidLastSave="{00000000-0000-0000-0000-000000000000}"/>
  <bookViews>
    <workbookView xWindow="-120" yWindow="-120" windowWidth="29040" windowHeight="15840" tabRatio="756" activeTab="2" xr2:uid="{00000000-000D-0000-FFFF-FFFF00000000}"/>
  </bookViews>
  <sheets>
    <sheet name="copertina" sheetId="1" r:id="rId1"/>
    <sheet name="risorse economiche" sheetId="28" r:id="rId2"/>
    <sheet name="risorse econom. con variazioni" sheetId="30" r:id="rId3"/>
    <sheet name="Foglio1" sheetId="31" r:id="rId4"/>
  </sheets>
  <definedNames>
    <definedName name="_xlnm.Print_Area" localSheetId="0">copertina!$A$1:$J$33</definedName>
    <definedName name="_xlnm.Print_Area" localSheetId="2">'risorse econom. con variazioni'!$A$1:$H$172</definedName>
    <definedName name="_xlnm.Print_Area" localSheetId="1">'risorse economiche'!$A$1:$G$169</definedName>
    <definedName name="_xlnm.Print_Titles" localSheetId="2">'risorse econom. con variazioni'!$7:$8</definedName>
    <definedName name="_xlnm.Print_Titles" localSheetId="1">'risorse economiche'!$5:$5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28" l="1"/>
  <c r="H163" i="28"/>
  <c r="H169" i="28" s="1"/>
  <c r="H153" i="28"/>
  <c r="H138" i="28"/>
  <c r="H146" i="28" s="1"/>
  <c r="H136" i="28"/>
  <c r="H130" i="28"/>
  <c r="H121" i="28"/>
  <c r="H125" i="28" s="1"/>
  <c r="H115" i="28"/>
  <c r="H117" i="28" s="1"/>
  <c r="H105" i="28"/>
  <c r="H107" i="28" s="1"/>
  <c r="H96" i="28"/>
  <c r="H91" i="28"/>
  <c r="H84" i="28"/>
  <c r="H78" i="28"/>
  <c r="H77" i="28"/>
  <c r="H70" i="28"/>
  <c r="H63" i="28"/>
  <c r="H56" i="28"/>
  <c r="H47" i="28"/>
  <c r="H40" i="28"/>
  <c r="H33" i="28"/>
  <c r="H26" i="28"/>
  <c r="H18" i="28"/>
  <c r="H147" i="28" l="1"/>
  <c r="H97" i="28"/>
  <c r="H136" i="30"/>
  <c r="H143" i="30" s="1"/>
  <c r="H91" i="30"/>
  <c r="H88" i="30"/>
  <c r="H87" i="30"/>
  <c r="H124" i="30"/>
  <c r="H128" i="30" s="1"/>
  <c r="H28" i="30"/>
  <c r="H161" i="30"/>
  <c r="H162" i="30" s="1"/>
  <c r="H148" i="30"/>
  <c r="H131" i="30"/>
  <c r="H134" i="30" s="1"/>
  <c r="H121" i="30"/>
  <c r="H120" i="30"/>
  <c r="H119" i="30"/>
  <c r="H118" i="30"/>
  <c r="H117" i="30"/>
  <c r="H113" i="30"/>
  <c r="H114" i="30" s="1"/>
  <c r="H104" i="30"/>
  <c r="H103" i="30"/>
  <c r="H90" i="30"/>
  <c r="H89" i="30"/>
  <c r="H85" i="30"/>
  <c r="H84" i="30"/>
  <c r="H78" i="30"/>
  <c r="H77" i="30"/>
  <c r="H70" i="30"/>
  <c r="H63" i="30"/>
  <c r="H56" i="30"/>
  <c r="H53" i="30"/>
  <c r="H52" i="30"/>
  <c r="H47" i="30"/>
  <c r="H40" i="30"/>
  <c r="H33" i="30"/>
  <c r="H26" i="30"/>
  <c r="H18" i="30"/>
  <c r="H174" i="28" l="1"/>
  <c r="H185" i="28" s="1"/>
  <c r="H188" i="28" s="1"/>
  <c r="H122" i="30"/>
  <c r="H144" i="30" s="1"/>
  <c r="H95" i="30"/>
  <c r="H105" i="30"/>
  <c r="H166" i="30" l="1"/>
  <c r="H172" i="30" s="1"/>
  <c r="H178" i="30"/>
</calcChain>
</file>

<file path=xl/sharedStrings.xml><?xml version="1.0" encoding="utf-8"?>
<sst xmlns="http://schemas.openxmlformats.org/spreadsheetml/2006/main" count="1702" uniqueCount="236">
  <si>
    <t>Gestione automezzi:</t>
  </si>
  <si>
    <t>Totale cap. 1223 - gestione automezzi</t>
  </si>
  <si>
    <t>Assicurazioni</t>
  </si>
  <si>
    <t>Spese generali:</t>
  </si>
  <si>
    <t>Totale cap. 1552 - spese generali</t>
  </si>
  <si>
    <t>Totale prestazioni di servizi</t>
  </si>
  <si>
    <t>Trasferimenti</t>
  </si>
  <si>
    <t>Totale trasferimenti</t>
  </si>
  <si>
    <t>Imposte e tasse</t>
  </si>
  <si>
    <t>Totale imposte e tasse</t>
  </si>
  <si>
    <t>Totale spese correnti</t>
  </si>
  <si>
    <t xml:space="preserve">TOTALE </t>
  </si>
  <si>
    <t>Manutenzioni</t>
  </si>
  <si>
    <t>10</t>
  </si>
  <si>
    <t>cap.</t>
  </si>
  <si>
    <t>cod.bilancio</t>
  </si>
  <si>
    <t>Spese personale gestione economico-finanziaria</t>
  </si>
  <si>
    <t>Fondo unico dirigenti</t>
  </si>
  <si>
    <t>1073</t>
  </si>
  <si>
    <t>Spese per la gestione del nucleo di valutazione</t>
  </si>
  <si>
    <t>Addetto autoparco</t>
  </si>
  <si>
    <t>4</t>
  </si>
  <si>
    <t>RISORSE ECONOMICHE</t>
  </si>
  <si>
    <t>art.</t>
  </si>
  <si>
    <t>descrizione</t>
  </si>
  <si>
    <t>SPESE</t>
  </si>
  <si>
    <t>06</t>
  </si>
  <si>
    <t>Spese personale SUAP</t>
  </si>
  <si>
    <t>TARSU</t>
  </si>
  <si>
    <t>del</t>
  </si>
  <si>
    <t>20</t>
  </si>
  <si>
    <t>Spese personale servizi socio assistenziali e ISEE</t>
  </si>
  <si>
    <t>Quota parte spese di gestione GAL</t>
  </si>
  <si>
    <t>Spese personale sistema informativo</t>
  </si>
  <si>
    <t>importo</t>
  </si>
  <si>
    <t>formazione e aggiornamento del personale</t>
  </si>
  <si>
    <t>00</t>
  </si>
  <si>
    <t xml:space="preserve">Spese generali - imposte e tasse  - irap </t>
  </si>
  <si>
    <t xml:space="preserve">Spese generali - altre imposte e tasse  </t>
  </si>
  <si>
    <t>Centro di Responsabilità</t>
  </si>
  <si>
    <t xml:space="preserve">                                                         Riferimenti PEG</t>
  </si>
  <si>
    <t xml:space="preserve"> </t>
  </si>
  <si>
    <t>2</t>
  </si>
  <si>
    <t>01</t>
  </si>
  <si>
    <t>02</t>
  </si>
  <si>
    <t>03</t>
  </si>
  <si>
    <t>04</t>
  </si>
  <si>
    <t>05</t>
  </si>
  <si>
    <t>CENTRO DI RESPONSABILITA'</t>
  </si>
  <si>
    <t>1040</t>
  </si>
  <si>
    <t>Compensi e rimborsi al Revisore dei Conti</t>
  </si>
  <si>
    <t>1100</t>
  </si>
  <si>
    <t>Spese pers. segreteria generale</t>
  </si>
  <si>
    <t>1145</t>
  </si>
  <si>
    <t>1225</t>
  </si>
  <si>
    <t>Gestione automezzi - carburanti e lubrificanti</t>
  </si>
  <si>
    <t>1112</t>
  </si>
  <si>
    <t>1121</t>
  </si>
  <si>
    <t>Gestione Uffici - servizio copie</t>
  </si>
  <si>
    <t>1140</t>
  </si>
  <si>
    <t>1150</t>
  </si>
  <si>
    <t>1223</t>
  </si>
  <si>
    <t>1552</t>
  </si>
  <si>
    <t>07</t>
  </si>
  <si>
    <t>1142</t>
  </si>
  <si>
    <t>Utenze - abbonamento RAI</t>
  </si>
  <si>
    <t>1224</t>
  </si>
  <si>
    <t>Gestione automezzi - tasse di possesso</t>
  </si>
  <si>
    <t>1551</t>
  </si>
  <si>
    <t>1250</t>
  </si>
  <si>
    <t>1350</t>
  </si>
  <si>
    <t>1360</t>
  </si>
  <si>
    <t>Spese personale selvicoltura</t>
  </si>
  <si>
    <t>1453</t>
  </si>
  <si>
    <t>Spese personale servizi ambientali</t>
  </si>
  <si>
    <t>Spese correnti</t>
  </si>
  <si>
    <t>Personale</t>
  </si>
  <si>
    <t>Totale personale</t>
  </si>
  <si>
    <t>Acquisto di beni di consumo e/o materie prime</t>
  </si>
  <si>
    <t>Totale acquisto beni di consumo e/o materie prime</t>
  </si>
  <si>
    <t>Gestione uffici:</t>
  </si>
  <si>
    <t>cancelleria e stampati</t>
  </si>
  <si>
    <t>mobili e attrezzature uffici</t>
  </si>
  <si>
    <t>acquisto libri, riviste giornali</t>
  </si>
  <si>
    <t>Totale cap. 1145 - gestione uffici</t>
  </si>
  <si>
    <t>Prestazioni di servizi</t>
  </si>
  <si>
    <t>Gestione sede:</t>
  </si>
  <si>
    <t>servizio pulizie</t>
  </si>
  <si>
    <t>portierato e servizio centralino</t>
  </si>
  <si>
    <t>manutenzioni</t>
  </si>
  <si>
    <t>Totale cap. 1112 - gestione sede</t>
  </si>
  <si>
    <t>Utenze:</t>
  </si>
  <si>
    <t>elettriche</t>
  </si>
  <si>
    <t>telefoniche e telegrafiche</t>
  </si>
  <si>
    <t>riscaldamento</t>
  </si>
  <si>
    <t>acquedotto e depurazione</t>
  </si>
  <si>
    <t>Totale cap. 1140 - utenze</t>
  </si>
  <si>
    <t>Spese assicurative:</t>
  </si>
  <si>
    <t>Totale cap. 1150 - spese assicurative</t>
  </si>
  <si>
    <t>RCT - RCO</t>
  </si>
  <si>
    <t>incendio e furto</t>
  </si>
  <si>
    <t>infortuni</t>
  </si>
  <si>
    <t>acquisto materiale di consumo vario</t>
  </si>
  <si>
    <t>13</t>
  </si>
  <si>
    <t xml:space="preserve">Fondo di riserva </t>
  </si>
  <si>
    <t>Oneri previdenziali e assistenziali segreteria generale</t>
  </si>
  <si>
    <t>1105</t>
  </si>
  <si>
    <t>Diritti di segreteria al segretario</t>
  </si>
  <si>
    <t>Oneri previdenziali e assistenziali gestione economico-finanziaria</t>
  </si>
  <si>
    <t>Oneri previdenziali e assistenziali sistema informativo</t>
  </si>
  <si>
    <t>Oneri previdenziali e assistenziali fondo unico dirigenti</t>
  </si>
  <si>
    <t>1361</t>
  </si>
  <si>
    <t>Oneri previdenziali e assistenziali selvicoltura</t>
  </si>
  <si>
    <t>1454</t>
  </si>
  <si>
    <t>Oneri previdenziali e assistenziali servizi ambientali</t>
  </si>
  <si>
    <t>Oneri previdenziali e assistenziali  SUAP</t>
  </si>
  <si>
    <t>Oneri previdenziali e assistenziali servizi socio assistenziali e ISEE</t>
  </si>
  <si>
    <t>Buoni Pasto personale dipendente</t>
  </si>
  <si>
    <t>Noleggio automezzi</t>
  </si>
  <si>
    <t>Spese personale protezione civile</t>
  </si>
  <si>
    <t>Oneri previdenziali e assistenziali protezione civile</t>
  </si>
  <si>
    <t>1498</t>
  </si>
  <si>
    <t>UNIONE DEI COMUNI MONTANI DEL CASENTINO</t>
  </si>
  <si>
    <t>variazioni apportate dalla Giunta con deliberazioni:</t>
  </si>
  <si>
    <t>Spese tenuta c/c correnti bancari e postali</t>
  </si>
  <si>
    <t>Spese personale Polizia Municipale</t>
  </si>
  <si>
    <t>Oneri previdenziali e assistenziali Polizia Municipale</t>
  </si>
  <si>
    <t>Fondo risorse decentrate Polizia Municipale</t>
  </si>
  <si>
    <t>Oneri previdenziali e assistenziali Fondo risorse decentrate Polizia Municipale</t>
  </si>
  <si>
    <t>Interessi passivi per anticipazione di cassa</t>
  </si>
  <si>
    <t>Rimborso anticipazione di cassa</t>
  </si>
  <si>
    <t>Interessi passivi mutuo anticipazione liquidità</t>
  </si>
  <si>
    <t>Fondo salario accessorio segreteria</t>
  </si>
  <si>
    <t>Oneri fondo salario accessorio segreteria</t>
  </si>
  <si>
    <t>Irap segreteria</t>
  </si>
  <si>
    <t>Buoni pasto</t>
  </si>
  <si>
    <t>Assegni familiari</t>
  </si>
  <si>
    <t>Fondo salario accessorio ragioneria</t>
  </si>
  <si>
    <t>Oneri fondo salario accessorio ragioneria</t>
  </si>
  <si>
    <t>Irap ragioneria</t>
  </si>
  <si>
    <t>Buoni pasto ragioneria</t>
  </si>
  <si>
    <t>Assegni familiari ragioneria</t>
  </si>
  <si>
    <t>Spese personale risorse umane</t>
  </si>
  <si>
    <t>Oneri previdenziali e assistenziali gestione risorse umane</t>
  </si>
  <si>
    <t>Fondo salario accessorio risorse umane</t>
  </si>
  <si>
    <t>Oneri fondo salario accessorio risorse umane</t>
  </si>
  <si>
    <t>Irap risorse umane</t>
  </si>
  <si>
    <t>Buoni pasto risorse umane</t>
  </si>
  <si>
    <t>Assegni familiari risorse umane</t>
  </si>
  <si>
    <t>Fondo salario accessorio sistema informativo</t>
  </si>
  <si>
    <t>Oneri fondo salario accessorio sistema informativo</t>
  </si>
  <si>
    <t>Irap sistema informativo</t>
  </si>
  <si>
    <t>Buoni pasto sistema informativo</t>
  </si>
  <si>
    <t>Assegni familiari sistema informativo</t>
  </si>
  <si>
    <t>Fondo salario accessorio bonifica</t>
  </si>
  <si>
    <t>Oneri fondo salario accessorio  bonifica</t>
  </si>
  <si>
    <t>Irap  bonifica</t>
  </si>
  <si>
    <t>Buoni pasto  bonifica</t>
  </si>
  <si>
    <t>Assegni familiari  bonifica</t>
  </si>
  <si>
    <t>Fondo salario accessorio selvicoltura</t>
  </si>
  <si>
    <t>Oneri fondo salario accessorio selvicoltura</t>
  </si>
  <si>
    <t>Fondo unico dirigenti selvicoltura</t>
  </si>
  <si>
    <t>Oneri Fondo unico dirigenti selvicoltura</t>
  </si>
  <si>
    <t>Irap selvicoltura</t>
  </si>
  <si>
    <t>Buoni pasto selvicoltura</t>
  </si>
  <si>
    <t>Assegni familiari selvicoltura</t>
  </si>
  <si>
    <t>Fondo salario accessorio protezione civile</t>
  </si>
  <si>
    <t>Oneri fondo salario accessorio protezione civile</t>
  </si>
  <si>
    <t>Irap protezione civile</t>
  </si>
  <si>
    <t>Buoni pasto protezione civile</t>
  </si>
  <si>
    <t>Assegni familiari protezione civile</t>
  </si>
  <si>
    <t>Fondo salario accessorio servizi ambientali</t>
  </si>
  <si>
    <t>Oneri fondo salario accessorio servizi ambientali</t>
  </si>
  <si>
    <t>Irap servizi ambientali</t>
  </si>
  <si>
    <t>Buoni pasto servizi ambientali</t>
  </si>
  <si>
    <t>Assegni familiari servizi ambientali</t>
  </si>
  <si>
    <t>Fondo salario accessorio SUAP</t>
  </si>
  <si>
    <t>Oneri fondo salario accessorio SUAP</t>
  </si>
  <si>
    <t>Irap SUAP</t>
  </si>
  <si>
    <t>Buoni pasto SUAP</t>
  </si>
  <si>
    <t>Assegni familiari SUAP</t>
  </si>
  <si>
    <t>Fondo salario accessorio servizi sociali</t>
  </si>
  <si>
    <t>Oneri fondo salario accessorio servizi sociali</t>
  </si>
  <si>
    <t>Irap servizi sociali</t>
  </si>
  <si>
    <t>Buoni pasto servizi sociali</t>
  </si>
  <si>
    <t>Assegni familiari servizi sociali</t>
  </si>
  <si>
    <t>Irap Polizia municipale</t>
  </si>
  <si>
    <t>Buoni pasto Polizia municipale</t>
  </si>
  <si>
    <t>Assegni familiari Polizia municipale</t>
  </si>
  <si>
    <t>premi assicurazione RCA Montemignaio</t>
  </si>
  <si>
    <t>Fondo svalutazione crediti</t>
  </si>
  <si>
    <t>IMU e TASI (imposta municipale propria)</t>
  </si>
  <si>
    <t>Contribuenze di bonifica (tasse assimilate 99)</t>
  </si>
  <si>
    <t>Rimborso anticipazione liquidità</t>
  </si>
  <si>
    <t>SERVIZIO 2: SERVIZIO FINANZIARIO E PERSONALE</t>
  </si>
  <si>
    <t>Dr.ssa Ceccarelli Siria</t>
  </si>
  <si>
    <t xml:space="preserve">Servizio Finanziario e Personale </t>
  </si>
  <si>
    <t>CDR Servizio Finanziario e Personale</t>
  </si>
  <si>
    <t>12</t>
  </si>
  <si>
    <t>11</t>
  </si>
  <si>
    <t>1</t>
  </si>
  <si>
    <t>50</t>
  </si>
  <si>
    <t>60</t>
  </si>
  <si>
    <t>Responsabile</t>
  </si>
  <si>
    <t>Fondo rinnovo contrattuale</t>
  </si>
  <si>
    <t>Servizio gestione fatturazione</t>
  </si>
  <si>
    <t xml:space="preserve">variazioni  apportate con determinazioni del resp. Finanziario:  </t>
  </si>
  <si>
    <t>Spese personale bonifica e difesa del suolo</t>
  </si>
  <si>
    <t xml:space="preserve">Oneri previdenziali e assistenziali bonifica e difesa del suolo </t>
  </si>
  <si>
    <t>Bilancio di Previsione     2018</t>
  </si>
  <si>
    <t>08</t>
  </si>
  <si>
    <t>Compenso Tesoriere</t>
  </si>
  <si>
    <t>Spese per pubblicazione bandi di gare</t>
  </si>
  <si>
    <t>Spese per assistenza formativa a software gestionali</t>
  </si>
  <si>
    <t>09</t>
  </si>
  <si>
    <t>14</t>
  </si>
  <si>
    <t xml:space="preserve"> PIANO ESECUTIVO DI GESTIONE 2019</t>
  </si>
  <si>
    <t xml:space="preserve">Approvato dalla Giunta con deliberazione n.  </t>
  </si>
  <si>
    <t>Fondo salario accessorio</t>
  </si>
  <si>
    <t>Oneri fondo salario accessorio</t>
  </si>
  <si>
    <t>compreso 15.000 x cambio sede</t>
  </si>
  <si>
    <t>Servizi ausiliari per traslochi e facchinaggio</t>
  </si>
  <si>
    <t>x cambio sede</t>
  </si>
  <si>
    <t>18</t>
  </si>
  <si>
    <t xml:space="preserve">Spese elaborazione esternalizzata cedolini per i Comuni </t>
  </si>
  <si>
    <t>Rimborsi ai Comuni spese notifica</t>
  </si>
  <si>
    <t>verifica</t>
  </si>
  <si>
    <t>compreso 706 x salario accessorio indistinto</t>
  </si>
  <si>
    <t>Iva a debito servizi generali</t>
  </si>
  <si>
    <t>Imposte e tasse varie</t>
  </si>
  <si>
    <t xml:space="preserve">01 </t>
  </si>
  <si>
    <t>Spese dovute per sanzioni</t>
  </si>
  <si>
    <t>Spese in conto capitale</t>
  </si>
  <si>
    <t>2751</t>
  </si>
  <si>
    <t>Acquisto attrezzature sedi Unione</t>
  </si>
  <si>
    <t>Totale spese in conto capitale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</si>
</sst>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/>
    <xf numFmtId="49" fontId="0" fillId="0" borderId="0" xfId="0" applyNumberForma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/>
    <xf numFmtId="0" fontId="8" fillId="0" borderId="15" xfId="0" applyFont="1" applyBorder="1" applyAlignment="1"/>
    <xf numFmtId="0" fontId="8" fillId="0" borderId="0" xfId="0" applyFont="1"/>
    <xf numFmtId="0" fontId="6" fillId="0" borderId="0" xfId="0" applyFont="1"/>
    <xf numFmtId="41" fontId="4" fillId="0" borderId="2" xfId="2" applyFont="1" applyBorder="1" applyAlignment="1">
      <alignment horizontal="center" vertical="center" wrapText="1"/>
    </xf>
    <xf numFmtId="41" fontId="4" fillId="0" borderId="2" xfId="2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0" xfId="0" applyFont="1" applyBorder="1"/>
    <xf numFmtId="0" fontId="6" fillId="0" borderId="0" xfId="0" applyFont="1" applyBorder="1"/>
    <xf numFmtId="0" fontId="0" fillId="0" borderId="13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0" fillId="0" borderId="0" xfId="0" quotePrefix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15" xfId="0" quotePrefix="1" applyBorder="1" applyAlignment="1">
      <alignment horizontal="left"/>
    </xf>
    <xf numFmtId="0" fontId="8" fillId="0" borderId="15" xfId="0" quotePrefix="1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15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9" xfId="0" applyFont="1" applyFill="1" applyBorder="1" applyAlignment="1">
      <alignment horizontal="left"/>
    </xf>
    <xf numFmtId="0" fontId="0" fillId="0" borderId="15" xfId="0" quotePrefix="1" applyBorder="1" applyAlignment="1">
      <alignment horizontal="left" vertical="top" wrapText="1"/>
    </xf>
    <xf numFmtId="0" fontId="2" fillId="0" borderId="0" xfId="0" applyFont="1" applyAlignment="1"/>
    <xf numFmtId="0" fontId="4" fillId="0" borderId="0" xfId="0" quotePrefix="1" applyFont="1" applyBorder="1"/>
    <xf numFmtId="0" fontId="0" fillId="0" borderId="0" xfId="0" quotePrefix="1" applyAlignment="1">
      <alignment horizontal="left" vertical="top" wrapText="1"/>
    </xf>
    <xf numFmtId="0" fontId="0" fillId="0" borderId="11" xfId="0" applyBorder="1"/>
    <xf numFmtId="43" fontId="0" fillId="0" borderId="15" xfId="1" applyFont="1" applyFill="1" applyBorder="1"/>
    <xf numFmtId="43" fontId="4" fillId="0" borderId="15" xfId="1" applyFont="1" applyFill="1" applyBorder="1"/>
    <xf numFmtId="43" fontId="8" fillId="0" borderId="15" xfId="1" applyFont="1" applyFill="1" applyBorder="1"/>
    <xf numFmtId="43" fontId="0" fillId="0" borderId="15" xfId="1" applyFont="1" applyFill="1" applyBorder="1" applyAlignment="1">
      <alignment vertical="top" wrapText="1"/>
    </xf>
    <xf numFmtId="43" fontId="6" fillId="0" borderId="15" xfId="1" applyFont="1" applyFill="1" applyBorder="1"/>
    <xf numFmtId="43" fontId="0" fillId="0" borderId="10" xfId="1" applyFont="1" applyFill="1" applyBorder="1"/>
    <xf numFmtId="49" fontId="4" fillId="0" borderId="9" xfId="1" applyNumberFormat="1" applyFont="1" applyFill="1" applyBorder="1" applyAlignment="1">
      <alignment horizontal="center" vertical="center" wrapText="1"/>
    </xf>
    <xf numFmtId="0" fontId="4" fillId="0" borderId="15" xfId="0" quotePrefix="1" applyFont="1" applyBorder="1"/>
    <xf numFmtId="43" fontId="0" fillId="0" borderId="0" xfId="1" applyFont="1" applyFill="1"/>
    <xf numFmtId="0" fontId="0" fillId="0" borderId="5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3" fontId="4" fillId="2" borderId="9" xfId="1" applyFont="1" applyFill="1" applyBorder="1"/>
    <xf numFmtId="43" fontId="8" fillId="3" borderId="15" xfId="1" applyFont="1" applyFill="1" applyBorder="1"/>
    <xf numFmtId="43" fontId="1" fillId="0" borderId="15" xfId="1" applyFont="1" applyFill="1" applyBorder="1"/>
    <xf numFmtId="4" fontId="1" fillId="3" borderId="15" xfId="2" applyNumberFormat="1" applyFont="1" applyFill="1" applyBorder="1"/>
    <xf numFmtId="43" fontId="1" fillId="3" borderId="15" xfId="1" applyFont="1" applyFill="1" applyBorder="1"/>
    <xf numFmtId="43" fontId="1" fillId="3" borderId="15" xfId="1" applyFont="1" applyFill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43" fontId="1" fillId="0" borderId="0" xfId="1" applyFont="1" applyFill="1"/>
    <xf numFmtId="0" fontId="1" fillId="0" borderId="12" xfId="0" quotePrefix="1" applyFont="1" applyBorder="1"/>
    <xf numFmtId="0" fontId="1" fillId="0" borderId="14" xfId="0" applyFont="1" applyBorder="1" applyAlignment="1"/>
    <xf numFmtId="43" fontId="1" fillId="0" borderId="14" xfId="1" applyFont="1" applyFill="1" applyBorder="1"/>
    <xf numFmtId="0" fontId="1" fillId="0" borderId="0" xfId="0" quotePrefix="1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/>
    <xf numFmtId="43" fontId="1" fillId="0" borderId="15" xfId="1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/>
    <xf numFmtId="43" fontId="1" fillId="0" borderId="0" xfId="1" applyFont="1" applyFill="1" applyBorder="1"/>
    <xf numFmtId="0" fontId="1" fillId="0" borderId="0" xfId="0" applyFont="1" applyAlignment="1"/>
    <xf numFmtId="0" fontId="1" fillId="0" borderId="14" xfId="0" quotePrefix="1" applyFont="1" applyBorder="1"/>
    <xf numFmtId="0" fontId="1" fillId="0" borderId="15" xfId="0" quotePrefix="1" applyFont="1" applyBorder="1"/>
    <xf numFmtId="0" fontId="1" fillId="0" borderId="0" xfId="0" quotePrefix="1" applyFont="1" applyAlignment="1">
      <alignment horizontal="left" vertical="top" wrapText="1"/>
    </xf>
    <xf numFmtId="0" fontId="1" fillId="0" borderId="15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quotePrefix="1" applyFont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quotePrefix="1" applyFill="1" applyAlignment="1">
      <alignment horizontal="left" vertical="top" wrapText="1"/>
    </xf>
    <xf numFmtId="0" fontId="0" fillId="0" borderId="15" xfId="0" quotePrefix="1" applyFill="1" applyBorder="1" applyAlignment="1">
      <alignment horizontal="left" vertical="top" wrapText="1"/>
    </xf>
    <xf numFmtId="43" fontId="1" fillId="0" borderId="15" xfId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quotePrefix="1" applyFont="1" applyFill="1" applyAlignment="1">
      <alignment horizontal="left" vertical="top" wrapText="1"/>
    </xf>
    <xf numFmtId="0" fontId="1" fillId="0" borderId="15" xfId="0" quotePrefix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5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quotePrefix="1" applyFont="1" applyBorder="1" applyAlignment="1">
      <alignment horizontal="left" vertical="top" wrapText="1"/>
    </xf>
    <xf numFmtId="43" fontId="1" fillId="0" borderId="10" xfId="1" applyFont="1" applyFill="1" applyBorder="1" applyAlignment="1">
      <alignment vertical="top" wrapText="1"/>
    </xf>
    <xf numFmtId="0" fontId="1" fillId="0" borderId="10" xfId="0" quotePrefix="1" applyFont="1" applyBorder="1" applyAlignment="1">
      <alignment horizontal="left" vertical="top" wrapText="1"/>
    </xf>
    <xf numFmtId="0" fontId="1" fillId="0" borderId="4" xfId="0" quotePrefix="1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49" fontId="1" fillId="0" borderId="1" xfId="0" applyNumberFormat="1" applyFont="1" applyBorder="1"/>
    <xf numFmtId="49" fontId="1" fillId="0" borderId="0" xfId="0" applyNumberFormat="1" applyFont="1"/>
    <xf numFmtId="49" fontId="5" fillId="0" borderId="0" xfId="0" applyNumberFormat="1" applyFont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1" fillId="0" borderId="11" xfId="0" quotePrefix="1" applyNumberFormat="1" applyFont="1" applyBorder="1"/>
    <xf numFmtId="49" fontId="1" fillId="0" borderId="12" xfId="0" quotePrefix="1" applyNumberFormat="1" applyFont="1" applyBorder="1"/>
    <xf numFmtId="49" fontId="1" fillId="0" borderId="5" xfId="0" quotePrefix="1" applyNumberFormat="1" applyFont="1" applyBorder="1"/>
    <xf numFmtId="49" fontId="1" fillId="0" borderId="0" xfId="0" quotePrefix="1" applyNumberFormat="1" applyFont="1" applyBorder="1"/>
    <xf numFmtId="49" fontId="0" fillId="0" borderId="0" xfId="0" applyNumberFormat="1" applyBorder="1"/>
    <xf numFmtId="49" fontId="0" fillId="0" borderId="6" xfId="0" applyNumberFormat="1" applyBorder="1"/>
    <xf numFmtId="49" fontId="1" fillId="0" borderId="0" xfId="0" applyNumberFormat="1" applyFont="1" applyBorder="1" applyAlignment="1">
      <alignment horizontal="left" vertical="top" wrapText="1"/>
    </xf>
    <xf numFmtId="49" fontId="4" fillId="0" borderId="5" xfId="0" quotePrefix="1" applyNumberFormat="1" applyFont="1" applyBorder="1"/>
    <xf numFmtId="49" fontId="4" fillId="0" borderId="0" xfId="0" quotePrefix="1" applyNumberFormat="1" applyFont="1" applyBorder="1"/>
    <xf numFmtId="49" fontId="1" fillId="0" borderId="0" xfId="0" applyNumberFormat="1" applyFont="1" applyBorder="1"/>
    <xf numFmtId="49" fontId="4" fillId="0" borderId="4" xfId="0" applyNumberFormat="1" applyFont="1" applyBorder="1"/>
    <xf numFmtId="49" fontId="4" fillId="0" borderId="1" xfId="0" quotePrefix="1" applyNumberFormat="1" applyFont="1" applyBorder="1" applyAlignment="1">
      <alignment vertical="center"/>
    </xf>
    <xf numFmtId="49" fontId="1" fillId="0" borderId="5" xfId="0" quotePrefix="1" applyNumberFormat="1" applyFont="1" applyFill="1" applyBorder="1" applyAlignment="1">
      <alignment vertical="top" wrapText="1"/>
    </xf>
    <xf numFmtId="49" fontId="1" fillId="0" borderId="0" xfId="0" quotePrefix="1" applyNumberFormat="1" applyFont="1" applyFill="1" applyAlignment="1">
      <alignment vertical="top" wrapText="1"/>
    </xf>
    <xf numFmtId="49" fontId="1" fillId="0" borderId="0" xfId="0" quotePrefix="1" applyNumberFormat="1" applyFont="1" applyFill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vertical="top" wrapText="1"/>
    </xf>
    <xf numFmtId="49" fontId="1" fillId="0" borderId="0" xfId="0" quotePrefix="1" applyNumberFormat="1" applyFont="1" applyFill="1" applyBorder="1" applyAlignment="1">
      <alignment horizontal="left" vertical="top" wrapText="1"/>
    </xf>
    <xf numFmtId="49" fontId="1" fillId="0" borderId="7" xfId="0" quotePrefix="1" applyNumberFormat="1" applyFont="1" applyFill="1" applyBorder="1" applyAlignment="1">
      <alignment vertical="top" wrapText="1"/>
    </xf>
    <xf numFmtId="49" fontId="1" fillId="0" borderId="4" xfId="0" quotePrefix="1" applyNumberFormat="1" applyFont="1" applyFill="1" applyBorder="1" applyAlignment="1">
      <alignment vertical="top" wrapText="1"/>
    </xf>
    <xf numFmtId="49" fontId="1" fillId="0" borderId="4" xfId="0" quotePrefix="1" applyNumberFormat="1" applyFont="1" applyFill="1" applyBorder="1" applyAlignment="1">
      <alignment horizontal="left" vertical="top" wrapText="1"/>
    </xf>
    <xf numFmtId="49" fontId="8" fillId="0" borderId="5" xfId="0" quotePrefix="1" applyNumberFormat="1" applyFont="1" applyFill="1" applyBorder="1"/>
    <xf numFmtId="49" fontId="8" fillId="0" borderId="0" xfId="0" quotePrefix="1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0" borderId="0" xfId="0" quotePrefix="1" applyNumberFormat="1" applyFont="1" applyFill="1" applyBorder="1" applyAlignment="1">
      <alignment horizontal="left"/>
    </xf>
    <xf numFmtId="49" fontId="8" fillId="0" borderId="0" xfId="0" applyNumberFormat="1" applyFont="1" applyFill="1" applyBorder="1"/>
    <xf numFmtId="49" fontId="8" fillId="0" borderId="0" xfId="0" quotePrefix="1" applyNumberFormat="1" applyFont="1" applyFill="1"/>
    <xf numFmtId="49" fontId="8" fillId="0" borderId="0" xfId="0" quotePrefix="1" applyNumberFormat="1" applyFont="1" applyFill="1" applyAlignment="1">
      <alignment horizontal="left"/>
    </xf>
    <xf numFmtId="49" fontId="0" fillId="0" borderId="5" xfId="0" quotePrefix="1" applyNumberFormat="1" applyFill="1" applyBorder="1"/>
    <xf numFmtId="49" fontId="0" fillId="0" borderId="0" xfId="0" quotePrefix="1" applyNumberFormat="1" applyFill="1"/>
    <xf numFmtId="49" fontId="0" fillId="0" borderId="0" xfId="0" quotePrefix="1" applyNumberFormat="1" applyFill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6" fillId="0" borderId="5" xfId="0" quotePrefix="1" applyNumberFormat="1" applyFont="1" applyFill="1" applyBorder="1"/>
    <xf numFmtId="49" fontId="6" fillId="0" borderId="0" xfId="0" quotePrefix="1" applyNumberFormat="1" applyFont="1" applyFill="1"/>
    <xf numFmtId="49" fontId="6" fillId="0" borderId="0" xfId="0" quotePrefix="1" applyNumberFormat="1" applyFont="1" applyFill="1" applyAlignment="1">
      <alignment horizontal="left"/>
    </xf>
    <xf numFmtId="49" fontId="6" fillId="0" borderId="0" xfId="0" quotePrefix="1" applyNumberFormat="1" applyFont="1" applyFill="1" applyBorder="1"/>
    <xf numFmtId="49" fontId="6" fillId="0" borderId="0" xfId="0" quotePrefix="1" applyNumberFormat="1" applyFont="1" applyFill="1" applyBorder="1" applyAlignment="1">
      <alignment horizontal="left"/>
    </xf>
    <xf numFmtId="49" fontId="0" fillId="0" borderId="5" xfId="0" applyNumberFormat="1" applyBorder="1"/>
    <xf numFmtId="49" fontId="1" fillId="0" borderId="7" xfId="0" quotePrefix="1" applyNumberFormat="1" applyFont="1" applyBorder="1"/>
    <xf numFmtId="49" fontId="1" fillId="0" borderId="4" xfId="0" quotePrefix="1" applyNumberFormat="1" applyFont="1" applyBorder="1"/>
    <xf numFmtId="49" fontId="1" fillId="0" borderId="4" xfId="0" quotePrefix="1" applyNumberFormat="1" applyFont="1" applyBorder="1" applyAlignment="1">
      <alignment horizontal="left"/>
    </xf>
    <xf numFmtId="49" fontId="1" fillId="0" borderId="8" xfId="0" quotePrefix="1" applyNumberFormat="1" applyFont="1" applyBorder="1" applyAlignment="1">
      <alignment horizontal="left"/>
    </xf>
    <xf numFmtId="49" fontId="4" fillId="0" borderId="0" xfId="0" quotePrefix="1" applyNumberFormat="1" applyFont="1"/>
    <xf numFmtId="49" fontId="4" fillId="0" borderId="0" xfId="0" quotePrefix="1" applyNumberFormat="1" applyFont="1" applyAlignment="1">
      <alignment horizontal="left"/>
    </xf>
    <xf numFmtId="49" fontId="0" fillId="0" borderId="0" xfId="0" applyNumberFormat="1"/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6" fillId="0" borderId="5" xfId="0" applyNumberFormat="1" applyFont="1" applyFill="1" applyBorder="1"/>
    <xf numFmtId="49" fontId="1" fillId="0" borderId="0" xfId="0" applyNumberFormat="1" applyFont="1" applyFill="1" applyBorder="1"/>
    <xf numFmtId="49" fontId="1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0" fillId="0" borderId="8" xfId="0" applyBorder="1"/>
    <xf numFmtId="0" fontId="1" fillId="0" borderId="5" xfId="0" applyFont="1" applyBorder="1" applyAlignment="1">
      <alignment horizontal="left" vertical="top"/>
    </xf>
    <xf numFmtId="43" fontId="1" fillId="0" borderId="15" xfId="1" applyFont="1" applyFill="1" applyBorder="1" applyAlignment="1">
      <alignment vertical="top"/>
    </xf>
    <xf numFmtId="49" fontId="1" fillId="0" borderId="5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1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49" fontId="1" fillId="0" borderId="5" xfId="0" quotePrefix="1" applyNumberFormat="1" applyFont="1" applyFill="1" applyBorder="1" applyAlignment="1">
      <alignment vertical="top"/>
    </xf>
    <xf numFmtId="49" fontId="1" fillId="0" borderId="0" xfId="0" quotePrefix="1" applyNumberFormat="1" applyFont="1" applyFill="1" applyBorder="1" applyAlignment="1">
      <alignment vertical="top"/>
    </xf>
    <xf numFmtId="49" fontId="1" fillId="0" borderId="0" xfId="0" quotePrefix="1" applyNumberFormat="1" applyFont="1" applyFill="1" applyBorder="1" applyAlignment="1">
      <alignment horizontal="left" vertical="top"/>
    </xf>
    <xf numFmtId="0" fontId="1" fillId="0" borderId="15" xfId="0" quotePrefix="1" applyFont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quotePrefix="1" applyNumberFormat="1" applyFont="1" applyFill="1"/>
    <xf numFmtId="0" fontId="1" fillId="0" borderId="0" xfId="0" quotePrefix="1" applyFont="1" applyFill="1" applyAlignment="1">
      <alignment horizontal="left"/>
    </xf>
    <xf numFmtId="43" fontId="1" fillId="0" borderId="10" xfId="1" applyFont="1" applyFill="1" applyBorder="1"/>
    <xf numFmtId="49" fontId="1" fillId="0" borderId="6" xfId="0" quotePrefix="1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6" fillId="0" borderId="7" xfId="0" quotePrefix="1" applyNumberFormat="1" applyFont="1" applyFill="1" applyBorder="1"/>
    <xf numFmtId="49" fontId="6" fillId="0" borderId="4" xfId="0" quotePrefix="1" applyNumberFormat="1" applyFont="1" applyFill="1" applyBorder="1"/>
    <xf numFmtId="49" fontId="6" fillId="0" borderId="4" xfId="0" quotePrefix="1" applyNumberFormat="1" applyFont="1" applyFill="1" applyBorder="1" applyAlignment="1">
      <alignment horizontal="left"/>
    </xf>
    <xf numFmtId="0" fontId="6" fillId="0" borderId="10" xfId="0" quotePrefix="1" applyFont="1" applyBorder="1" applyAlignment="1">
      <alignment horizontal="left"/>
    </xf>
    <xf numFmtId="0" fontId="6" fillId="0" borderId="4" xfId="0" quotePrefix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3" fontId="6" fillId="0" borderId="10" xfId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15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49" fontId="4" fillId="0" borderId="5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15" xfId="0" quotePrefix="1" applyFont="1" applyFill="1" applyBorder="1" applyAlignment="1">
      <alignment horizontal="left" vertical="top" wrapText="1"/>
    </xf>
    <xf numFmtId="0" fontId="4" fillId="0" borderId="0" xfId="0" quotePrefix="1" applyFont="1" applyFill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3" fontId="4" fillId="0" borderId="15" xfId="1" applyFont="1" applyFill="1" applyBorder="1" applyAlignment="1">
      <alignment vertical="top" wrapText="1"/>
    </xf>
    <xf numFmtId="0" fontId="4" fillId="0" borderId="0" xfId="0" applyFont="1" applyAlignment="1">
      <alignment horizontal="left"/>
    </xf>
    <xf numFmtId="49" fontId="1" fillId="0" borderId="0" xfId="0" quotePrefix="1" applyNumberFormat="1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49" fontId="4" fillId="0" borderId="5" xfId="0" quotePrefix="1" applyNumberFormat="1" applyFont="1" applyFill="1" applyBorder="1"/>
    <xf numFmtId="49" fontId="4" fillId="0" borderId="0" xfId="0" quotePrefix="1" applyNumberFormat="1" applyFont="1" applyFill="1"/>
    <xf numFmtId="49" fontId="4" fillId="0" borderId="0" xfId="0" quotePrefix="1" applyNumberFormat="1" applyFont="1" applyFill="1" applyAlignment="1">
      <alignment horizontal="left"/>
    </xf>
    <xf numFmtId="43" fontId="4" fillId="3" borderId="15" xfId="1" applyFont="1" applyFill="1" applyBorder="1"/>
    <xf numFmtId="49" fontId="8" fillId="0" borderId="5" xfId="0" quotePrefix="1" applyNumberFormat="1" applyFont="1" applyBorder="1"/>
    <xf numFmtId="49" fontId="8" fillId="0" borderId="0" xfId="0" quotePrefix="1" applyNumberFormat="1" applyFont="1" applyBorder="1"/>
    <xf numFmtId="49" fontId="8" fillId="0" borderId="0" xfId="0" quotePrefix="1" applyNumberFormat="1" applyFont="1" applyBorder="1" applyAlignment="1">
      <alignment horizontal="left"/>
    </xf>
    <xf numFmtId="49" fontId="8" fillId="0" borderId="6" xfId="0" quotePrefix="1" applyNumberFormat="1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49" fontId="1" fillId="0" borderId="0" xfId="0" quotePrefix="1" applyNumberFormat="1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3"/>
  <sheetViews>
    <sheetView showGridLines="0" workbookViewId="0">
      <selection activeCell="G17" sqref="G17:H17"/>
    </sheetView>
  </sheetViews>
  <sheetFormatPr defaultRowHeight="12.75" x14ac:dyDescent="0.2"/>
  <cols>
    <col min="3" max="3" width="5.85546875" customWidth="1"/>
    <col min="6" max="6" width="11.140625" customWidth="1"/>
    <col min="7" max="7" width="10.85546875" customWidth="1"/>
    <col min="9" max="9" width="11.28515625" customWidth="1"/>
    <col min="10" max="10" width="5" customWidth="1"/>
  </cols>
  <sheetData>
    <row r="3" spans="1:10" ht="23.25" x14ac:dyDescent="0.35">
      <c r="A3" s="240" t="s">
        <v>122</v>
      </c>
      <c r="B3" s="240"/>
      <c r="C3" s="240"/>
      <c r="D3" s="240"/>
      <c r="E3" s="240"/>
      <c r="F3" s="240"/>
      <c r="G3" s="240"/>
      <c r="H3" s="240"/>
      <c r="I3" s="240"/>
      <c r="J3" s="240"/>
    </row>
    <row r="9" spans="1:10" s="2" customFormat="1" ht="15.75" x14ac:dyDescent="0.25">
      <c r="A9" s="241" t="s">
        <v>216</v>
      </c>
      <c r="B9" s="241"/>
      <c r="C9" s="241"/>
      <c r="D9" s="241"/>
      <c r="E9" s="241"/>
      <c r="F9" s="241"/>
      <c r="G9" s="241"/>
      <c r="H9" s="241"/>
      <c r="I9" s="241"/>
      <c r="J9" s="241"/>
    </row>
    <row r="10" spans="1:10" s="2" customFormat="1" ht="15.75" x14ac:dyDescent="0.25">
      <c r="A10" s="241" t="s">
        <v>29</v>
      </c>
      <c r="B10" s="241"/>
      <c r="C10" s="241"/>
      <c r="D10" s="241"/>
      <c r="E10" s="241"/>
      <c r="F10" s="241"/>
      <c r="G10" s="241"/>
      <c r="H10" s="241"/>
      <c r="I10" s="241"/>
      <c r="J10" s="241"/>
    </row>
    <row r="11" spans="1:10" s="2" customFormat="1" ht="15.75" x14ac:dyDescent="0.25">
      <c r="A11" s="241" t="s">
        <v>48</v>
      </c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0" s="2" customFormat="1" ht="6.4" customHeight="1" x14ac:dyDescent="0.25"/>
    <row r="13" spans="1:10" s="2" customFormat="1" ht="15.75" x14ac:dyDescent="0.25">
      <c r="A13" s="243" t="s">
        <v>194</v>
      </c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s="2" customFormat="1" ht="15.75" x14ac:dyDescent="0.25">
      <c r="A14" s="60"/>
      <c r="B14" s="61"/>
      <c r="C14" s="61"/>
      <c r="D14" s="61"/>
      <c r="E14" s="61"/>
      <c r="F14" s="61"/>
      <c r="G14" s="61"/>
      <c r="H14" s="61"/>
      <c r="I14" s="61"/>
      <c r="J14" s="61"/>
    </row>
    <row r="15" spans="1:10" s="1" customFormat="1" ht="14.25" x14ac:dyDescent="0.2">
      <c r="E15" s="1" t="s">
        <v>41</v>
      </c>
    </row>
    <row r="16" spans="1:10" s="1" customFormat="1" ht="14.25" x14ac:dyDescent="0.2">
      <c r="A16" s="242" t="s">
        <v>217</v>
      </c>
      <c r="B16" s="242"/>
      <c r="C16" s="242"/>
      <c r="D16" s="242"/>
      <c r="E16" s="242"/>
      <c r="F16" s="242"/>
      <c r="G16" s="242"/>
      <c r="H16" s="242"/>
      <c r="I16" s="242"/>
    </row>
    <row r="17" spans="1:10" s="1" customFormat="1" ht="14.25" x14ac:dyDescent="0.2">
      <c r="A17" s="185" t="s">
        <v>123</v>
      </c>
      <c r="B17" s="185"/>
      <c r="C17" s="185"/>
      <c r="D17" s="185"/>
      <c r="E17" s="185"/>
      <c r="F17" s="185"/>
      <c r="G17" s="239"/>
      <c r="H17" s="239"/>
      <c r="I17" s="184"/>
      <c r="J17" s="185"/>
    </row>
    <row r="18" spans="1:10" s="1" customFormat="1" ht="14.25" x14ac:dyDescent="0.2">
      <c r="A18" s="187"/>
      <c r="B18" s="187"/>
      <c r="C18" s="187"/>
      <c r="D18" s="187"/>
      <c r="E18" s="187"/>
      <c r="F18" s="187"/>
      <c r="G18" s="239"/>
      <c r="H18" s="239"/>
      <c r="I18" s="186"/>
      <c r="J18" s="187"/>
    </row>
    <row r="19" spans="1:10" s="1" customFormat="1" ht="14.25" x14ac:dyDescent="0.2">
      <c r="A19" s="185"/>
      <c r="B19" s="185"/>
      <c r="C19" s="185"/>
      <c r="D19" s="185"/>
      <c r="E19" s="185"/>
      <c r="F19" s="185"/>
      <c r="G19" s="185"/>
      <c r="H19" s="185"/>
      <c r="I19" s="184"/>
      <c r="J19" s="185"/>
    </row>
    <row r="20" spans="1:10" s="1" customFormat="1" ht="14.25" x14ac:dyDescent="0.2">
      <c r="A20" s="185" t="s">
        <v>206</v>
      </c>
      <c r="B20" s="185"/>
      <c r="C20" s="185"/>
      <c r="D20" s="185"/>
      <c r="E20" s="185"/>
      <c r="F20" s="185"/>
      <c r="G20" s="239"/>
      <c r="H20" s="239"/>
      <c r="I20" s="184"/>
      <c r="J20" s="185"/>
    </row>
    <row r="21" spans="1:10" s="1" customFormat="1" ht="14.25" x14ac:dyDescent="0.2">
      <c r="A21" s="46"/>
      <c r="B21" s="46"/>
      <c r="C21" s="46"/>
      <c r="D21" s="46"/>
      <c r="E21" s="46"/>
      <c r="F21" s="46"/>
      <c r="G21" s="46" t="s">
        <v>41</v>
      </c>
      <c r="H21" s="238"/>
      <c r="I21" s="238"/>
      <c r="J21" s="46"/>
    </row>
    <row r="22" spans="1:10" s="1" customFormat="1" ht="14.25" x14ac:dyDescent="0.2">
      <c r="A22" s="46"/>
      <c r="B22" s="46"/>
      <c r="C22" s="46"/>
      <c r="D22" s="46"/>
      <c r="E22" s="46"/>
      <c r="F22" s="46"/>
      <c r="G22" s="46"/>
      <c r="H22" s="238"/>
      <c r="I22" s="238"/>
      <c r="J22" s="46"/>
    </row>
    <row r="24" spans="1:10" s="13" customFormat="1" ht="21" customHeight="1" x14ac:dyDescent="0.2">
      <c r="A24" s="11" t="s">
        <v>40</v>
      </c>
      <c r="B24" s="3"/>
      <c r="C24" s="3"/>
      <c r="D24" s="3"/>
      <c r="E24" s="3"/>
      <c r="F24" s="3"/>
      <c r="G24" s="3"/>
      <c r="H24" s="3"/>
      <c r="I24" s="3"/>
      <c r="J24" s="4"/>
    </row>
    <row r="25" spans="1:10" s="8" customFormat="1" x14ac:dyDescent="0.2">
      <c r="A25" s="49"/>
      <c r="B25" s="62"/>
      <c r="C25" s="62"/>
      <c r="D25" s="62"/>
      <c r="E25" s="62"/>
      <c r="F25" s="62"/>
      <c r="G25" s="62"/>
      <c r="H25" s="62"/>
      <c r="I25" s="62"/>
      <c r="J25" s="26"/>
    </row>
    <row r="26" spans="1:10" s="8" customFormat="1" x14ac:dyDescent="0.2">
      <c r="A26" s="7"/>
      <c r="J26" s="9"/>
    </row>
    <row r="27" spans="1:10" s="13" customFormat="1" ht="18" customHeight="1" x14ac:dyDescent="0.2">
      <c r="A27" s="12" t="s">
        <v>203</v>
      </c>
      <c r="H27" s="63" t="s">
        <v>195</v>
      </c>
      <c r="J27" s="14"/>
    </row>
    <row r="28" spans="1:10" s="8" customFormat="1" x14ac:dyDescent="0.2">
      <c r="A28" s="7"/>
      <c r="G28" s="8" t="s">
        <v>41</v>
      </c>
      <c r="J28" s="9"/>
    </row>
    <row r="29" spans="1:10" s="8" customFormat="1" x14ac:dyDescent="0.2">
      <c r="A29" s="7"/>
      <c r="J29" s="9"/>
    </row>
    <row r="30" spans="1:10" s="13" customFormat="1" ht="18" customHeight="1" x14ac:dyDescent="0.2">
      <c r="A30" s="12" t="s">
        <v>39</v>
      </c>
      <c r="G30" s="6"/>
      <c r="H30" s="64" t="s">
        <v>196</v>
      </c>
      <c r="J30" s="14"/>
    </row>
    <row r="31" spans="1:10" s="8" customFormat="1" x14ac:dyDescent="0.2">
      <c r="A31" s="7"/>
      <c r="J31" s="9"/>
    </row>
    <row r="32" spans="1:10" x14ac:dyDescent="0.2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x14ac:dyDescent="0.2">
      <c r="A33" s="10"/>
      <c r="B33" s="5"/>
      <c r="C33" s="5"/>
      <c r="D33" s="5"/>
      <c r="E33" s="5"/>
      <c r="F33" s="5"/>
      <c r="G33" s="5"/>
      <c r="H33" s="5"/>
      <c r="I33" s="5"/>
      <c r="J33" s="176"/>
    </row>
  </sheetData>
  <mergeCells count="11">
    <mergeCell ref="H22:I22"/>
    <mergeCell ref="H21:I21"/>
    <mergeCell ref="G20:H20"/>
    <mergeCell ref="G17:H17"/>
    <mergeCell ref="A3:J3"/>
    <mergeCell ref="A9:J9"/>
    <mergeCell ref="A11:J11"/>
    <mergeCell ref="A16:I16"/>
    <mergeCell ref="A10:J10"/>
    <mergeCell ref="A13:J13"/>
    <mergeCell ref="G18:H18"/>
  </mergeCells>
  <phoneticPr fontId="0" type="noConversion"/>
  <pageMargins left="0.66" right="0.6" top="0.57999999999999996" bottom="0.57999999999999996" header="0.27" footer="0.5"/>
  <pageSetup paperSize="9" orientation="portrait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3"/>
  <sheetViews>
    <sheetView topLeftCell="A169" workbookViewId="0">
      <selection activeCell="F1" sqref="F1"/>
    </sheetView>
  </sheetViews>
  <sheetFormatPr defaultRowHeight="12.75" x14ac:dyDescent="0.2"/>
  <cols>
    <col min="1" max="1" width="3.85546875" style="166" customWidth="1"/>
    <col min="2" max="2" width="3.42578125" style="166" customWidth="1"/>
    <col min="3" max="3" width="3.28515625" style="166" customWidth="1"/>
    <col min="4" max="4" width="4.140625" style="166" customWidth="1"/>
    <col min="5" max="5" width="6.7109375" customWidth="1"/>
    <col min="6" max="6" width="3.85546875" customWidth="1"/>
    <col min="7" max="7" width="45.42578125" customWidth="1"/>
    <col min="8" max="9" width="15.28515625" style="58" customWidth="1"/>
    <col min="10" max="10" width="10.28515625" bestFit="1" customWidth="1"/>
  </cols>
  <sheetData>
    <row r="1" spans="1:9" s="73" customFormat="1" x14ac:dyDescent="0.2">
      <c r="A1" s="119" t="s">
        <v>209</v>
      </c>
      <c r="B1" s="119"/>
      <c r="C1" s="119"/>
      <c r="D1" s="119"/>
      <c r="E1" s="71"/>
      <c r="F1" s="71"/>
      <c r="G1" s="72"/>
      <c r="H1" s="72" t="s">
        <v>197</v>
      </c>
      <c r="I1" s="72"/>
    </row>
    <row r="2" spans="1:9" x14ac:dyDescent="0.2">
      <c r="A2" s="120"/>
      <c r="B2" s="120"/>
      <c r="C2" s="120"/>
      <c r="D2" s="120"/>
      <c r="E2" s="73"/>
      <c r="F2" s="73"/>
      <c r="G2" s="73"/>
      <c r="H2" s="74"/>
      <c r="I2" s="74"/>
    </row>
    <row r="3" spans="1:9" ht="15.75" x14ac:dyDescent="0.2">
      <c r="A3" s="15" t="s">
        <v>21</v>
      </c>
      <c r="B3" s="121"/>
      <c r="C3" s="244" t="s">
        <v>22</v>
      </c>
      <c r="D3" s="245"/>
      <c r="E3" s="245"/>
      <c r="F3" s="245"/>
      <c r="G3" s="246"/>
      <c r="H3" s="74"/>
      <c r="I3" s="74"/>
    </row>
    <row r="4" spans="1:9" x14ac:dyDescent="0.2">
      <c r="A4" s="120"/>
      <c r="B4" s="120"/>
      <c r="C4" s="120"/>
      <c r="D4" s="120"/>
      <c r="E4" s="73"/>
      <c r="F4" s="73"/>
      <c r="G4" s="73"/>
      <c r="H4" s="74"/>
      <c r="I4" s="74"/>
    </row>
    <row r="5" spans="1:9" x14ac:dyDescent="0.2">
      <c r="A5" s="132"/>
      <c r="B5" s="120"/>
      <c r="C5" s="120" t="s">
        <v>41</v>
      </c>
      <c r="D5" s="120"/>
      <c r="E5" s="73"/>
      <c r="F5" s="73"/>
      <c r="G5" s="88"/>
      <c r="H5" s="89"/>
      <c r="I5" s="89"/>
    </row>
    <row r="6" spans="1:9" x14ac:dyDescent="0.2">
      <c r="A6" s="133" t="s">
        <v>25</v>
      </c>
      <c r="B6" s="120"/>
      <c r="C6" s="120"/>
      <c r="D6" s="120"/>
      <c r="E6" s="73"/>
      <c r="F6" s="73"/>
      <c r="G6" s="90"/>
      <c r="H6" s="74"/>
      <c r="I6" s="74"/>
    </row>
    <row r="7" spans="1:9" x14ac:dyDescent="0.2">
      <c r="A7" s="122" t="s">
        <v>15</v>
      </c>
      <c r="B7" s="134"/>
      <c r="C7" s="134"/>
      <c r="D7" s="134"/>
      <c r="E7" s="23" t="s">
        <v>14</v>
      </c>
      <c r="F7" s="22" t="s">
        <v>23</v>
      </c>
      <c r="G7" s="21" t="s">
        <v>24</v>
      </c>
      <c r="H7" s="56"/>
      <c r="I7" s="56"/>
    </row>
    <row r="8" spans="1:9" x14ac:dyDescent="0.2">
      <c r="A8" s="123"/>
      <c r="B8" s="124"/>
      <c r="C8" s="124"/>
      <c r="D8" s="124"/>
      <c r="E8" s="91"/>
      <c r="F8" s="75"/>
      <c r="G8" s="76"/>
      <c r="H8" s="77"/>
      <c r="I8" s="77"/>
    </row>
    <row r="9" spans="1:9" ht="12.95" customHeight="1" x14ac:dyDescent="0.2">
      <c r="A9" s="125"/>
      <c r="B9" s="126"/>
      <c r="C9" s="126"/>
      <c r="D9" s="126"/>
      <c r="E9" s="92"/>
      <c r="F9" s="78"/>
      <c r="G9" s="18" t="s">
        <v>75</v>
      </c>
      <c r="H9" s="67"/>
      <c r="I9" s="67"/>
    </row>
    <row r="10" spans="1:9" s="16" customFormat="1" x14ac:dyDescent="0.2">
      <c r="A10" s="130"/>
      <c r="B10" s="131"/>
      <c r="C10" s="131"/>
      <c r="D10" s="131"/>
      <c r="E10" s="57"/>
      <c r="F10" s="47"/>
      <c r="G10" s="18"/>
      <c r="H10" s="51"/>
      <c r="I10" s="51"/>
    </row>
    <row r="11" spans="1:9" x14ac:dyDescent="0.2">
      <c r="A11" s="125"/>
      <c r="B11" s="126"/>
      <c r="C11" s="126"/>
      <c r="D11" s="126"/>
      <c r="E11" s="92"/>
      <c r="F11" s="78"/>
      <c r="G11" s="18" t="s">
        <v>76</v>
      </c>
      <c r="H11" s="67"/>
      <c r="I11" s="67"/>
    </row>
    <row r="12" spans="1:9" s="73" customFormat="1" x14ac:dyDescent="0.2">
      <c r="A12" s="135" t="s">
        <v>43</v>
      </c>
      <c r="B12" s="136" t="s">
        <v>44</v>
      </c>
      <c r="C12" s="137" t="s">
        <v>200</v>
      </c>
      <c r="D12" s="137" t="s">
        <v>43</v>
      </c>
      <c r="E12" s="94" t="s">
        <v>51</v>
      </c>
      <c r="F12" s="111"/>
      <c r="G12" s="85" t="s">
        <v>52</v>
      </c>
      <c r="H12" s="67">
        <v>51600</v>
      </c>
      <c r="I12" s="67"/>
    </row>
    <row r="13" spans="1:9" s="73" customFormat="1" ht="25.5" x14ac:dyDescent="0.2">
      <c r="A13" s="135" t="s">
        <v>43</v>
      </c>
      <c r="B13" s="136" t="s">
        <v>44</v>
      </c>
      <c r="C13" s="137" t="s">
        <v>200</v>
      </c>
      <c r="D13" s="137" t="s">
        <v>43</v>
      </c>
      <c r="E13" s="94" t="s">
        <v>51</v>
      </c>
      <c r="F13" s="93" t="s">
        <v>43</v>
      </c>
      <c r="G13" s="85" t="s">
        <v>105</v>
      </c>
      <c r="H13" s="67">
        <v>15300</v>
      </c>
      <c r="I13" s="67"/>
    </row>
    <row r="14" spans="1:9" s="73" customFormat="1" x14ac:dyDescent="0.2">
      <c r="A14" s="135" t="s">
        <v>43</v>
      </c>
      <c r="B14" s="136" t="s">
        <v>44</v>
      </c>
      <c r="C14" s="137" t="s">
        <v>200</v>
      </c>
      <c r="D14" s="137" t="s">
        <v>43</v>
      </c>
      <c r="E14" s="94" t="s">
        <v>51</v>
      </c>
      <c r="F14" s="93" t="s">
        <v>44</v>
      </c>
      <c r="G14" s="85" t="s">
        <v>132</v>
      </c>
      <c r="H14" s="67">
        <v>4055</v>
      </c>
      <c r="I14" s="67"/>
    </row>
    <row r="15" spans="1:9" s="73" customFormat="1" x14ac:dyDescent="0.2">
      <c r="A15" s="135" t="s">
        <v>43</v>
      </c>
      <c r="B15" s="136" t="s">
        <v>44</v>
      </c>
      <c r="C15" s="137" t="s">
        <v>200</v>
      </c>
      <c r="D15" s="137" t="s">
        <v>43</v>
      </c>
      <c r="E15" s="94" t="s">
        <v>51</v>
      </c>
      <c r="F15" s="93" t="s">
        <v>45</v>
      </c>
      <c r="G15" s="85" t="s">
        <v>133</v>
      </c>
      <c r="H15" s="67">
        <v>1038</v>
      </c>
      <c r="I15" s="67"/>
    </row>
    <row r="16" spans="1:9" s="73" customFormat="1" x14ac:dyDescent="0.2">
      <c r="A16" s="135" t="s">
        <v>43</v>
      </c>
      <c r="B16" s="136" t="s">
        <v>13</v>
      </c>
      <c r="C16" s="137" t="s">
        <v>200</v>
      </c>
      <c r="D16" s="137" t="s">
        <v>43</v>
      </c>
      <c r="E16" s="94">
        <v>1102</v>
      </c>
      <c r="F16" s="84"/>
      <c r="G16" s="85" t="s">
        <v>17</v>
      </c>
      <c r="H16" s="67">
        <v>4925</v>
      </c>
      <c r="I16" s="67"/>
    </row>
    <row r="17" spans="1:9" s="73" customFormat="1" ht="25.5" x14ac:dyDescent="0.2">
      <c r="A17" s="135" t="s">
        <v>43</v>
      </c>
      <c r="B17" s="136" t="s">
        <v>13</v>
      </c>
      <c r="C17" s="137" t="s">
        <v>200</v>
      </c>
      <c r="D17" s="137" t="s">
        <v>43</v>
      </c>
      <c r="E17" s="94">
        <v>1102</v>
      </c>
      <c r="F17" s="84" t="s">
        <v>43</v>
      </c>
      <c r="G17" s="85" t="s">
        <v>110</v>
      </c>
      <c r="H17" s="67">
        <v>1414</v>
      </c>
      <c r="I17" s="67"/>
    </row>
    <row r="18" spans="1:9" s="73" customFormat="1" x14ac:dyDescent="0.2">
      <c r="A18" s="135" t="s">
        <v>43</v>
      </c>
      <c r="B18" s="136" t="s">
        <v>44</v>
      </c>
      <c r="C18" s="137" t="s">
        <v>200</v>
      </c>
      <c r="D18" s="137" t="s">
        <v>44</v>
      </c>
      <c r="E18" s="94" t="s">
        <v>51</v>
      </c>
      <c r="F18" s="93" t="s">
        <v>46</v>
      </c>
      <c r="G18" s="85" t="s">
        <v>134</v>
      </c>
      <c r="H18" s="67">
        <f>770+4400</f>
        <v>5170</v>
      </c>
      <c r="I18" s="67"/>
    </row>
    <row r="19" spans="1:9" s="87" customFormat="1" x14ac:dyDescent="0.2">
      <c r="A19" s="135" t="s">
        <v>43</v>
      </c>
      <c r="B19" s="136" t="s">
        <v>44</v>
      </c>
      <c r="C19" s="137" t="s">
        <v>200</v>
      </c>
      <c r="D19" s="137" t="s">
        <v>43</v>
      </c>
      <c r="E19" s="94" t="s">
        <v>51</v>
      </c>
      <c r="F19" s="112" t="s">
        <v>47</v>
      </c>
      <c r="G19" s="85" t="s">
        <v>135</v>
      </c>
      <c r="H19" s="67">
        <v>1073</v>
      </c>
      <c r="I19" s="67"/>
    </row>
    <row r="20" spans="1:9" s="87" customFormat="1" x14ac:dyDescent="0.2">
      <c r="A20" s="135" t="s">
        <v>43</v>
      </c>
      <c r="B20" s="136" t="s">
        <v>44</v>
      </c>
      <c r="C20" s="137" t="s">
        <v>200</v>
      </c>
      <c r="D20" s="137" t="s">
        <v>43</v>
      </c>
      <c r="E20" s="94" t="s">
        <v>51</v>
      </c>
      <c r="F20" s="93" t="s">
        <v>26</v>
      </c>
      <c r="G20" s="85" t="s">
        <v>136</v>
      </c>
      <c r="H20" s="67"/>
      <c r="I20" s="67"/>
    </row>
    <row r="21" spans="1:9" s="95" customFormat="1" x14ac:dyDescent="0.2">
      <c r="A21" s="135" t="s">
        <v>43</v>
      </c>
      <c r="B21" s="136" t="s">
        <v>44</v>
      </c>
      <c r="C21" s="137" t="s">
        <v>200</v>
      </c>
      <c r="D21" s="137" t="s">
        <v>43</v>
      </c>
      <c r="E21" s="94" t="s">
        <v>106</v>
      </c>
      <c r="F21" s="93" t="s">
        <v>43</v>
      </c>
      <c r="G21" s="85" t="s">
        <v>107</v>
      </c>
      <c r="H21" s="83"/>
      <c r="I21" s="83"/>
    </row>
    <row r="22" spans="1:9" s="95" customFormat="1" x14ac:dyDescent="0.2">
      <c r="A22" s="135" t="s">
        <v>43</v>
      </c>
      <c r="B22" s="138" t="s">
        <v>45</v>
      </c>
      <c r="C22" s="139" t="s">
        <v>200</v>
      </c>
      <c r="D22" s="139" t="s">
        <v>43</v>
      </c>
      <c r="E22" s="94">
        <v>1110</v>
      </c>
      <c r="F22" s="84"/>
      <c r="G22" s="85" t="s">
        <v>16</v>
      </c>
      <c r="H22" s="83">
        <v>90100</v>
      </c>
      <c r="I22" s="83"/>
    </row>
    <row r="23" spans="1:9" s="95" customFormat="1" ht="25.5" x14ac:dyDescent="0.2">
      <c r="A23" s="135" t="s">
        <v>43</v>
      </c>
      <c r="B23" s="138" t="s">
        <v>45</v>
      </c>
      <c r="C23" s="139" t="s">
        <v>200</v>
      </c>
      <c r="D23" s="139" t="s">
        <v>43</v>
      </c>
      <c r="E23" s="94">
        <v>1111</v>
      </c>
      <c r="F23" s="84"/>
      <c r="G23" s="85" t="s">
        <v>108</v>
      </c>
      <c r="H23" s="83">
        <v>25850</v>
      </c>
      <c r="I23" s="83"/>
    </row>
    <row r="24" spans="1:9" s="95" customFormat="1" x14ac:dyDescent="0.2">
      <c r="A24" s="135" t="s">
        <v>43</v>
      </c>
      <c r="B24" s="138" t="s">
        <v>45</v>
      </c>
      <c r="C24" s="139" t="s">
        <v>200</v>
      </c>
      <c r="D24" s="139" t="s">
        <v>43</v>
      </c>
      <c r="E24" s="94">
        <v>1110</v>
      </c>
      <c r="F24" s="112" t="s">
        <v>43</v>
      </c>
      <c r="G24" s="85" t="s">
        <v>137</v>
      </c>
      <c r="H24" s="83">
        <v>20436</v>
      </c>
      <c r="I24" s="83"/>
    </row>
    <row r="25" spans="1:9" s="87" customFormat="1" x14ac:dyDescent="0.2">
      <c r="A25" s="140" t="s">
        <v>43</v>
      </c>
      <c r="B25" s="141" t="s">
        <v>45</v>
      </c>
      <c r="C25" s="142" t="s">
        <v>200</v>
      </c>
      <c r="D25" s="142" t="s">
        <v>43</v>
      </c>
      <c r="E25" s="114">
        <v>1110</v>
      </c>
      <c r="F25" s="115" t="s">
        <v>44</v>
      </c>
      <c r="G25" s="116" t="s">
        <v>138</v>
      </c>
      <c r="H25" s="197">
        <v>5232</v>
      </c>
      <c r="I25" s="197"/>
    </row>
    <row r="26" spans="1:9" s="87" customFormat="1" x14ac:dyDescent="0.2">
      <c r="A26" s="135" t="s">
        <v>43</v>
      </c>
      <c r="B26" s="138" t="s">
        <v>45</v>
      </c>
      <c r="C26" s="139" t="s">
        <v>200</v>
      </c>
      <c r="D26" s="139" t="s">
        <v>44</v>
      </c>
      <c r="E26" s="94">
        <v>1110</v>
      </c>
      <c r="F26" s="112" t="s">
        <v>45</v>
      </c>
      <c r="G26" s="85" t="s">
        <v>139</v>
      </c>
      <c r="H26" s="67">
        <f>1740+7650</f>
        <v>9390</v>
      </c>
      <c r="I26" s="67"/>
    </row>
    <row r="27" spans="1:9" s="87" customFormat="1" x14ac:dyDescent="0.2">
      <c r="A27" s="135" t="s">
        <v>43</v>
      </c>
      <c r="B27" s="138" t="s">
        <v>45</v>
      </c>
      <c r="C27" s="139" t="s">
        <v>200</v>
      </c>
      <c r="D27" s="139" t="s">
        <v>43</v>
      </c>
      <c r="E27" s="94">
        <v>1110</v>
      </c>
      <c r="F27" s="112" t="s">
        <v>46</v>
      </c>
      <c r="G27" s="85" t="s">
        <v>140</v>
      </c>
      <c r="H27" s="83">
        <v>1500</v>
      </c>
      <c r="I27" s="83"/>
    </row>
    <row r="28" spans="1:9" s="95" customFormat="1" x14ac:dyDescent="0.2">
      <c r="A28" s="135" t="s">
        <v>43</v>
      </c>
      <c r="B28" s="138" t="s">
        <v>45</v>
      </c>
      <c r="C28" s="139" t="s">
        <v>200</v>
      </c>
      <c r="D28" s="139" t="s">
        <v>43</v>
      </c>
      <c r="E28" s="94">
        <v>1110</v>
      </c>
      <c r="F28" s="112" t="s">
        <v>47</v>
      </c>
      <c r="G28" s="85" t="s">
        <v>141</v>
      </c>
      <c r="H28" s="83">
        <v>540</v>
      </c>
      <c r="I28" s="83"/>
    </row>
    <row r="29" spans="1:9" s="87" customFormat="1" x14ac:dyDescent="0.2">
      <c r="A29" s="135" t="s">
        <v>43</v>
      </c>
      <c r="B29" s="138" t="s">
        <v>13</v>
      </c>
      <c r="C29" s="139" t="s">
        <v>200</v>
      </c>
      <c r="D29" s="139" t="s">
        <v>43</v>
      </c>
      <c r="E29" s="94">
        <v>1113</v>
      </c>
      <c r="F29" s="112"/>
      <c r="G29" s="85" t="s">
        <v>142</v>
      </c>
      <c r="H29" s="68">
        <v>48400</v>
      </c>
      <c r="I29" s="68"/>
    </row>
    <row r="30" spans="1:9" s="87" customFormat="1" ht="25.5" x14ac:dyDescent="0.2">
      <c r="A30" s="135" t="s">
        <v>43</v>
      </c>
      <c r="B30" s="138" t="s">
        <v>13</v>
      </c>
      <c r="C30" s="139" t="s">
        <v>200</v>
      </c>
      <c r="D30" s="139" t="s">
        <v>43</v>
      </c>
      <c r="E30" s="94">
        <v>1113</v>
      </c>
      <c r="F30" s="112" t="s">
        <v>43</v>
      </c>
      <c r="G30" s="85" t="s">
        <v>143</v>
      </c>
      <c r="H30" s="68">
        <v>14300</v>
      </c>
      <c r="I30" s="68"/>
    </row>
    <row r="31" spans="1:9" s="87" customFormat="1" x14ac:dyDescent="0.2">
      <c r="A31" s="135" t="s">
        <v>43</v>
      </c>
      <c r="B31" s="138" t="s">
        <v>13</v>
      </c>
      <c r="C31" s="139" t="s">
        <v>200</v>
      </c>
      <c r="D31" s="139" t="s">
        <v>43</v>
      </c>
      <c r="E31" s="94">
        <v>1113</v>
      </c>
      <c r="F31" s="112" t="s">
        <v>44</v>
      </c>
      <c r="G31" s="85" t="s">
        <v>144</v>
      </c>
      <c r="H31" s="69">
        <v>3696</v>
      </c>
      <c r="I31" s="69"/>
    </row>
    <row r="32" spans="1:9" s="87" customFormat="1" ht="12.95" customHeight="1" x14ac:dyDescent="0.2">
      <c r="A32" s="135" t="s">
        <v>43</v>
      </c>
      <c r="B32" s="138" t="s">
        <v>13</v>
      </c>
      <c r="C32" s="139" t="s">
        <v>200</v>
      </c>
      <c r="D32" s="139" t="s">
        <v>43</v>
      </c>
      <c r="E32" s="94">
        <v>1113</v>
      </c>
      <c r="F32" s="112" t="s">
        <v>45</v>
      </c>
      <c r="G32" s="85" t="s">
        <v>145</v>
      </c>
      <c r="H32" s="69">
        <v>946</v>
      </c>
      <c r="I32" s="69"/>
    </row>
    <row r="33" spans="1:9" s="87" customFormat="1" x14ac:dyDescent="0.2">
      <c r="A33" s="135" t="s">
        <v>43</v>
      </c>
      <c r="B33" s="138" t="s">
        <v>13</v>
      </c>
      <c r="C33" s="139" t="s">
        <v>200</v>
      </c>
      <c r="D33" s="139" t="s">
        <v>44</v>
      </c>
      <c r="E33" s="94">
        <v>1113</v>
      </c>
      <c r="F33" s="112" t="s">
        <v>46</v>
      </c>
      <c r="G33" s="85" t="s">
        <v>146</v>
      </c>
      <c r="H33" s="69">
        <f>4109+315</f>
        <v>4424</v>
      </c>
      <c r="I33" s="69"/>
    </row>
    <row r="34" spans="1:9" s="87" customFormat="1" x14ac:dyDescent="0.2">
      <c r="A34" s="135" t="s">
        <v>43</v>
      </c>
      <c r="B34" s="138" t="s">
        <v>13</v>
      </c>
      <c r="C34" s="139" t="s">
        <v>200</v>
      </c>
      <c r="D34" s="139" t="s">
        <v>43</v>
      </c>
      <c r="E34" s="94">
        <v>1113</v>
      </c>
      <c r="F34" s="112" t="s">
        <v>47</v>
      </c>
      <c r="G34" s="85" t="s">
        <v>147</v>
      </c>
      <c r="H34" s="69">
        <v>990</v>
      </c>
      <c r="I34" s="69"/>
    </row>
    <row r="35" spans="1:9" s="95" customFormat="1" x14ac:dyDescent="0.2">
      <c r="A35" s="135" t="s">
        <v>43</v>
      </c>
      <c r="B35" s="138" t="s">
        <v>13</v>
      </c>
      <c r="C35" s="139" t="s">
        <v>200</v>
      </c>
      <c r="D35" s="139" t="s">
        <v>43</v>
      </c>
      <c r="E35" s="94">
        <v>1113</v>
      </c>
      <c r="F35" s="112" t="s">
        <v>26</v>
      </c>
      <c r="G35" s="85" t="s">
        <v>148</v>
      </c>
      <c r="H35" s="70">
        <v>792</v>
      </c>
      <c r="I35" s="70"/>
    </row>
    <row r="36" spans="1:9" s="87" customFormat="1" x14ac:dyDescent="0.2">
      <c r="A36" s="135" t="s">
        <v>43</v>
      </c>
      <c r="B36" s="138" t="s">
        <v>210</v>
      </c>
      <c r="C36" s="139" t="s">
        <v>200</v>
      </c>
      <c r="D36" s="139" t="s">
        <v>43</v>
      </c>
      <c r="E36" s="94">
        <v>1115</v>
      </c>
      <c r="F36" s="112"/>
      <c r="G36" s="85" t="s">
        <v>33</v>
      </c>
      <c r="H36" s="70">
        <v>25000</v>
      </c>
      <c r="I36" s="70"/>
    </row>
    <row r="37" spans="1:9" s="73" customFormat="1" ht="25.5" x14ac:dyDescent="0.2">
      <c r="A37" s="135" t="s">
        <v>43</v>
      </c>
      <c r="B37" s="138" t="s">
        <v>210</v>
      </c>
      <c r="C37" s="139" t="s">
        <v>200</v>
      </c>
      <c r="D37" s="139" t="s">
        <v>43</v>
      </c>
      <c r="E37" s="94">
        <v>1116</v>
      </c>
      <c r="F37" s="112"/>
      <c r="G37" s="85" t="s">
        <v>109</v>
      </c>
      <c r="H37" s="69">
        <v>7750</v>
      </c>
      <c r="I37" s="69"/>
    </row>
    <row r="38" spans="1:9" s="95" customFormat="1" x14ac:dyDescent="0.2">
      <c r="A38" s="135" t="s">
        <v>43</v>
      </c>
      <c r="B38" s="138" t="s">
        <v>210</v>
      </c>
      <c r="C38" s="139" t="s">
        <v>200</v>
      </c>
      <c r="D38" s="139" t="s">
        <v>43</v>
      </c>
      <c r="E38" s="94">
        <v>1115</v>
      </c>
      <c r="F38" s="112" t="s">
        <v>43</v>
      </c>
      <c r="G38" s="85" t="s">
        <v>149</v>
      </c>
      <c r="H38" s="70">
        <v>3488</v>
      </c>
      <c r="I38" s="70"/>
    </row>
    <row r="39" spans="1:9" s="95" customFormat="1" x14ac:dyDescent="0.2">
      <c r="A39" s="135" t="s">
        <v>43</v>
      </c>
      <c r="B39" s="138" t="s">
        <v>210</v>
      </c>
      <c r="C39" s="139" t="s">
        <v>200</v>
      </c>
      <c r="D39" s="139" t="s">
        <v>43</v>
      </c>
      <c r="E39" s="94">
        <v>1115</v>
      </c>
      <c r="F39" s="112" t="s">
        <v>44</v>
      </c>
      <c r="G39" s="85" t="s">
        <v>150</v>
      </c>
      <c r="H39" s="70">
        <v>918</v>
      </c>
      <c r="I39" s="70"/>
    </row>
    <row r="40" spans="1:9" s="95" customFormat="1" x14ac:dyDescent="0.2">
      <c r="A40" s="135" t="s">
        <v>43</v>
      </c>
      <c r="B40" s="138" t="s">
        <v>210</v>
      </c>
      <c r="C40" s="139" t="s">
        <v>200</v>
      </c>
      <c r="D40" s="139" t="s">
        <v>44</v>
      </c>
      <c r="E40" s="94">
        <v>1115</v>
      </c>
      <c r="F40" s="112" t="s">
        <v>45</v>
      </c>
      <c r="G40" s="85" t="s">
        <v>151</v>
      </c>
      <c r="H40" s="70">
        <f>297+2080</f>
        <v>2377</v>
      </c>
      <c r="I40" s="70"/>
    </row>
    <row r="41" spans="1:9" s="73" customFormat="1" x14ac:dyDescent="0.2">
      <c r="A41" s="135" t="s">
        <v>43</v>
      </c>
      <c r="B41" s="138" t="s">
        <v>210</v>
      </c>
      <c r="C41" s="139" t="s">
        <v>200</v>
      </c>
      <c r="D41" s="139" t="s">
        <v>43</v>
      </c>
      <c r="E41" s="94">
        <v>1115</v>
      </c>
      <c r="F41" s="112" t="s">
        <v>46</v>
      </c>
      <c r="G41" s="85" t="s">
        <v>152</v>
      </c>
      <c r="H41" s="69">
        <v>660</v>
      </c>
      <c r="I41" s="69"/>
    </row>
    <row r="42" spans="1:9" s="73" customFormat="1" x14ac:dyDescent="0.2">
      <c r="A42" s="135" t="s">
        <v>43</v>
      </c>
      <c r="B42" s="138" t="s">
        <v>210</v>
      </c>
      <c r="C42" s="139" t="s">
        <v>200</v>
      </c>
      <c r="D42" s="139" t="s">
        <v>43</v>
      </c>
      <c r="E42" s="94">
        <v>1115</v>
      </c>
      <c r="F42" s="112" t="s">
        <v>47</v>
      </c>
      <c r="G42" s="85" t="s">
        <v>153</v>
      </c>
      <c r="H42" s="69"/>
      <c r="I42" s="69"/>
    </row>
    <row r="43" spans="1:9" s="86" customFormat="1" x14ac:dyDescent="0.2">
      <c r="A43" s="135" t="s">
        <v>214</v>
      </c>
      <c r="B43" s="138" t="s">
        <v>43</v>
      </c>
      <c r="C43" s="139" t="s">
        <v>200</v>
      </c>
      <c r="D43" s="139" t="s">
        <v>43</v>
      </c>
      <c r="E43" s="94">
        <v>1340</v>
      </c>
      <c r="F43" s="84"/>
      <c r="G43" s="85" t="s">
        <v>207</v>
      </c>
      <c r="H43" s="70">
        <v>99660</v>
      </c>
      <c r="I43" s="70"/>
    </row>
    <row r="44" spans="1:9" s="86" customFormat="1" ht="25.5" x14ac:dyDescent="0.2">
      <c r="A44" s="135" t="s">
        <v>214</v>
      </c>
      <c r="B44" s="138" t="s">
        <v>43</v>
      </c>
      <c r="C44" s="139" t="s">
        <v>200</v>
      </c>
      <c r="D44" s="139" t="s">
        <v>43</v>
      </c>
      <c r="E44" s="94">
        <v>1340</v>
      </c>
      <c r="F44" s="84" t="s">
        <v>43</v>
      </c>
      <c r="G44" s="85" t="s">
        <v>208</v>
      </c>
      <c r="H44" s="70">
        <v>31650</v>
      </c>
      <c r="I44" s="70"/>
    </row>
    <row r="45" spans="1:9" s="73" customFormat="1" x14ac:dyDescent="0.2">
      <c r="A45" s="135" t="s">
        <v>214</v>
      </c>
      <c r="B45" s="138" t="s">
        <v>43</v>
      </c>
      <c r="C45" s="139" t="s">
        <v>200</v>
      </c>
      <c r="D45" s="139" t="s">
        <v>43</v>
      </c>
      <c r="E45" s="94" t="s">
        <v>70</v>
      </c>
      <c r="F45" s="112" t="s">
        <v>43</v>
      </c>
      <c r="G45" s="85" t="s">
        <v>154</v>
      </c>
      <c r="H45" s="69">
        <v>18329</v>
      </c>
      <c r="I45" s="69"/>
    </row>
    <row r="46" spans="1:9" s="73" customFormat="1" x14ac:dyDescent="0.2">
      <c r="A46" s="135" t="s">
        <v>214</v>
      </c>
      <c r="B46" s="138" t="s">
        <v>43</v>
      </c>
      <c r="C46" s="139" t="s">
        <v>200</v>
      </c>
      <c r="D46" s="139" t="s">
        <v>43</v>
      </c>
      <c r="E46" s="94" t="s">
        <v>70</v>
      </c>
      <c r="F46" s="112" t="s">
        <v>44</v>
      </c>
      <c r="G46" s="85" t="s">
        <v>155</v>
      </c>
      <c r="H46" s="70">
        <v>4800</v>
      </c>
      <c r="I46" s="70"/>
    </row>
    <row r="47" spans="1:9" s="95" customFormat="1" x14ac:dyDescent="0.2">
      <c r="A47" s="135" t="s">
        <v>214</v>
      </c>
      <c r="B47" s="138" t="s">
        <v>43</v>
      </c>
      <c r="C47" s="139" t="s">
        <v>200</v>
      </c>
      <c r="D47" s="139" t="s">
        <v>44</v>
      </c>
      <c r="E47" s="94" t="s">
        <v>70</v>
      </c>
      <c r="F47" s="112" t="s">
        <v>45</v>
      </c>
      <c r="G47" s="85" t="s">
        <v>156</v>
      </c>
      <c r="H47" s="70">
        <f>1600+8450</f>
        <v>10050</v>
      </c>
      <c r="I47" s="70"/>
    </row>
    <row r="48" spans="1:9" s="95" customFormat="1" x14ac:dyDescent="0.2">
      <c r="A48" s="135" t="s">
        <v>214</v>
      </c>
      <c r="B48" s="138" t="s">
        <v>43</v>
      </c>
      <c r="C48" s="139" t="s">
        <v>200</v>
      </c>
      <c r="D48" s="139" t="s">
        <v>43</v>
      </c>
      <c r="E48" s="94" t="s">
        <v>70</v>
      </c>
      <c r="F48" s="112" t="s">
        <v>46</v>
      </c>
      <c r="G48" s="85" t="s">
        <v>157</v>
      </c>
      <c r="H48" s="83">
        <v>2475</v>
      </c>
      <c r="I48" s="83"/>
    </row>
    <row r="49" spans="1:9" s="95" customFormat="1" x14ac:dyDescent="0.2">
      <c r="A49" s="135" t="s">
        <v>214</v>
      </c>
      <c r="B49" s="138" t="s">
        <v>43</v>
      </c>
      <c r="C49" s="139" t="s">
        <v>200</v>
      </c>
      <c r="D49" s="139" t="s">
        <v>43</v>
      </c>
      <c r="E49" s="94" t="s">
        <v>70</v>
      </c>
      <c r="F49" s="112" t="s">
        <v>47</v>
      </c>
      <c r="G49" s="85" t="s">
        <v>158</v>
      </c>
      <c r="H49" s="83">
        <v>1380</v>
      </c>
      <c r="I49" s="83"/>
    </row>
    <row r="50" spans="1:9" s="95" customFormat="1" x14ac:dyDescent="0.2">
      <c r="A50" s="135" t="s">
        <v>214</v>
      </c>
      <c r="B50" s="138" t="s">
        <v>47</v>
      </c>
      <c r="C50" s="139" t="s">
        <v>200</v>
      </c>
      <c r="D50" s="139" t="s">
        <v>43</v>
      </c>
      <c r="E50" s="94" t="s">
        <v>71</v>
      </c>
      <c r="F50" s="84"/>
      <c r="G50" s="85" t="s">
        <v>72</v>
      </c>
      <c r="H50" s="83">
        <v>207200</v>
      </c>
      <c r="I50" s="83"/>
    </row>
    <row r="51" spans="1:9" s="95" customFormat="1" x14ac:dyDescent="0.2">
      <c r="A51" s="135" t="s">
        <v>214</v>
      </c>
      <c r="B51" s="138" t="s">
        <v>47</v>
      </c>
      <c r="C51" s="139" t="s">
        <v>200</v>
      </c>
      <c r="D51" s="139" t="s">
        <v>43</v>
      </c>
      <c r="E51" s="94" t="s">
        <v>111</v>
      </c>
      <c r="F51" s="84"/>
      <c r="G51" s="85" t="s">
        <v>112</v>
      </c>
      <c r="H51" s="83">
        <v>61300</v>
      </c>
      <c r="I51" s="83"/>
    </row>
    <row r="52" spans="1:9" s="193" customFormat="1" x14ac:dyDescent="0.2">
      <c r="A52" s="135" t="s">
        <v>214</v>
      </c>
      <c r="B52" s="138" t="s">
        <v>47</v>
      </c>
      <c r="C52" s="139" t="s">
        <v>200</v>
      </c>
      <c r="D52" s="139" t="s">
        <v>43</v>
      </c>
      <c r="E52" s="191" t="s">
        <v>71</v>
      </c>
      <c r="F52" s="192" t="s">
        <v>43</v>
      </c>
      <c r="G52" s="177" t="s">
        <v>159</v>
      </c>
      <c r="H52" s="178">
        <v>24147</v>
      </c>
      <c r="I52" s="178"/>
    </row>
    <row r="53" spans="1:9" s="95" customFormat="1" x14ac:dyDescent="0.2">
      <c r="A53" s="135" t="s">
        <v>214</v>
      </c>
      <c r="B53" s="138" t="s">
        <v>47</v>
      </c>
      <c r="C53" s="139" t="s">
        <v>200</v>
      </c>
      <c r="D53" s="139" t="s">
        <v>43</v>
      </c>
      <c r="E53" s="94" t="s">
        <v>71</v>
      </c>
      <c r="F53" s="112" t="s">
        <v>44</v>
      </c>
      <c r="G53" s="85" t="s">
        <v>160</v>
      </c>
      <c r="H53" s="83">
        <v>6326</v>
      </c>
      <c r="I53" s="83"/>
    </row>
    <row r="54" spans="1:9" s="95" customFormat="1" x14ac:dyDescent="0.2">
      <c r="A54" s="135" t="s">
        <v>214</v>
      </c>
      <c r="B54" s="138" t="s">
        <v>47</v>
      </c>
      <c r="C54" s="139" t="s">
        <v>200</v>
      </c>
      <c r="D54" s="139" t="s">
        <v>43</v>
      </c>
      <c r="E54" s="94" t="s">
        <v>71</v>
      </c>
      <c r="F54" s="112" t="s">
        <v>45</v>
      </c>
      <c r="G54" s="85" t="s">
        <v>161</v>
      </c>
      <c r="H54" s="83">
        <v>44324</v>
      </c>
      <c r="I54" s="83"/>
    </row>
    <row r="55" spans="1:9" s="95" customFormat="1" x14ac:dyDescent="0.2">
      <c r="A55" s="135" t="s">
        <v>214</v>
      </c>
      <c r="B55" s="138" t="s">
        <v>47</v>
      </c>
      <c r="C55" s="139" t="s">
        <v>200</v>
      </c>
      <c r="D55" s="139" t="s">
        <v>43</v>
      </c>
      <c r="E55" s="94" t="s">
        <v>71</v>
      </c>
      <c r="F55" s="112" t="s">
        <v>46</v>
      </c>
      <c r="G55" s="85" t="s">
        <v>162</v>
      </c>
      <c r="H55" s="83">
        <v>12724</v>
      </c>
      <c r="I55" s="83"/>
    </row>
    <row r="56" spans="1:9" s="95" customFormat="1" x14ac:dyDescent="0.2">
      <c r="A56" s="135" t="s">
        <v>214</v>
      </c>
      <c r="B56" s="138" t="s">
        <v>47</v>
      </c>
      <c r="C56" s="139" t="s">
        <v>200</v>
      </c>
      <c r="D56" s="139" t="s">
        <v>44</v>
      </c>
      <c r="E56" s="94" t="s">
        <v>71</v>
      </c>
      <c r="F56" s="112" t="s">
        <v>47</v>
      </c>
      <c r="G56" s="85" t="s">
        <v>163</v>
      </c>
      <c r="H56" s="83">
        <f>5820+17550</f>
        <v>23370</v>
      </c>
      <c r="I56" s="83"/>
    </row>
    <row r="57" spans="1:9" s="95" customFormat="1" x14ac:dyDescent="0.2">
      <c r="A57" s="135" t="s">
        <v>214</v>
      </c>
      <c r="B57" s="138" t="s">
        <v>47</v>
      </c>
      <c r="C57" s="139" t="s">
        <v>200</v>
      </c>
      <c r="D57" s="139" t="s">
        <v>43</v>
      </c>
      <c r="E57" s="94" t="s">
        <v>71</v>
      </c>
      <c r="F57" s="112" t="s">
        <v>26</v>
      </c>
      <c r="G57" s="85" t="s">
        <v>164</v>
      </c>
      <c r="H57" s="83">
        <v>4334</v>
      </c>
      <c r="I57" s="83"/>
    </row>
    <row r="58" spans="1:9" s="95" customFormat="1" x14ac:dyDescent="0.2">
      <c r="A58" s="135" t="s">
        <v>214</v>
      </c>
      <c r="B58" s="138" t="s">
        <v>47</v>
      </c>
      <c r="C58" s="139" t="s">
        <v>200</v>
      </c>
      <c r="D58" s="139" t="s">
        <v>43</v>
      </c>
      <c r="E58" s="94" t="s">
        <v>71</v>
      </c>
      <c r="F58" s="112" t="s">
        <v>63</v>
      </c>
      <c r="G58" s="85" t="s">
        <v>165</v>
      </c>
      <c r="H58" s="83">
        <v>1320</v>
      </c>
      <c r="I58" s="83"/>
    </row>
    <row r="59" spans="1:9" s="95" customFormat="1" x14ac:dyDescent="0.2">
      <c r="A59" s="135" t="s">
        <v>199</v>
      </c>
      <c r="B59" s="138" t="s">
        <v>43</v>
      </c>
      <c r="C59" s="139" t="s">
        <v>200</v>
      </c>
      <c r="D59" s="139" t="s">
        <v>43</v>
      </c>
      <c r="E59" s="94" t="s">
        <v>121</v>
      </c>
      <c r="F59" s="84"/>
      <c r="G59" s="85" t="s">
        <v>119</v>
      </c>
      <c r="H59" s="83">
        <v>15050</v>
      </c>
      <c r="I59" s="83"/>
    </row>
    <row r="60" spans="1:9" s="95" customFormat="1" x14ac:dyDescent="0.2">
      <c r="A60" s="135" t="s">
        <v>199</v>
      </c>
      <c r="B60" s="138" t="s">
        <v>43</v>
      </c>
      <c r="C60" s="139" t="s">
        <v>200</v>
      </c>
      <c r="D60" s="139" t="s">
        <v>43</v>
      </c>
      <c r="E60" s="94" t="s">
        <v>121</v>
      </c>
      <c r="F60" s="84" t="s">
        <v>43</v>
      </c>
      <c r="G60" s="85" t="s">
        <v>120</v>
      </c>
      <c r="H60" s="83">
        <v>4700</v>
      </c>
      <c r="I60" s="83"/>
    </row>
    <row r="61" spans="1:9" s="95" customFormat="1" x14ac:dyDescent="0.2">
      <c r="A61" s="135" t="s">
        <v>199</v>
      </c>
      <c r="B61" s="138" t="s">
        <v>43</v>
      </c>
      <c r="C61" s="139" t="s">
        <v>200</v>
      </c>
      <c r="D61" s="139" t="s">
        <v>43</v>
      </c>
      <c r="E61" s="94" t="s">
        <v>121</v>
      </c>
      <c r="F61" s="84" t="s">
        <v>44</v>
      </c>
      <c r="G61" s="85" t="s">
        <v>166</v>
      </c>
      <c r="H61" s="83">
        <v>3035</v>
      </c>
      <c r="I61" s="83"/>
    </row>
    <row r="62" spans="1:9" s="95" customFormat="1" x14ac:dyDescent="0.2">
      <c r="A62" s="135" t="s">
        <v>199</v>
      </c>
      <c r="B62" s="138" t="s">
        <v>43</v>
      </c>
      <c r="C62" s="139" t="s">
        <v>200</v>
      </c>
      <c r="D62" s="139" t="s">
        <v>43</v>
      </c>
      <c r="E62" s="94" t="s">
        <v>121</v>
      </c>
      <c r="F62" s="84" t="s">
        <v>45</v>
      </c>
      <c r="G62" s="85" t="s">
        <v>167</v>
      </c>
      <c r="H62" s="83">
        <v>786</v>
      </c>
      <c r="I62" s="83"/>
    </row>
    <row r="63" spans="1:9" s="95" customFormat="1" x14ac:dyDescent="0.2">
      <c r="A63" s="135" t="s">
        <v>199</v>
      </c>
      <c r="B63" s="138" t="s">
        <v>43</v>
      </c>
      <c r="C63" s="139" t="s">
        <v>200</v>
      </c>
      <c r="D63" s="139" t="s">
        <v>44</v>
      </c>
      <c r="E63" s="94" t="s">
        <v>121</v>
      </c>
      <c r="F63" s="84" t="s">
        <v>46</v>
      </c>
      <c r="G63" s="85" t="s">
        <v>168</v>
      </c>
      <c r="H63" s="83">
        <f>260+1270</f>
        <v>1530</v>
      </c>
      <c r="I63" s="83"/>
    </row>
    <row r="64" spans="1:9" s="95" customFormat="1" x14ac:dyDescent="0.2">
      <c r="A64" s="135" t="s">
        <v>199</v>
      </c>
      <c r="B64" s="138" t="s">
        <v>43</v>
      </c>
      <c r="C64" s="139" t="s">
        <v>200</v>
      </c>
      <c r="D64" s="139" t="s">
        <v>43</v>
      </c>
      <c r="E64" s="94" t="s">
        <v>121</v>
      </c>
      <c r="F64" s="84" t="s">
        <v>47</v>
      </c>
      <c r="G64" s="85" t="s">
        <v>169</v>
      </c>
      <c r="H64" s="83">
        <v>396</v>
      </c>
      <c r="I64" s="83"/>
    </row>
    <row r="65" spans="1:9" s="95" customFormat="1" x14ac:dyDescent="0.2">
      <c r="A65" s="135" t="s">
        <v>199</v>
      </c>
      <c r="B65" s="138" t="s">
        <v>43</v>
      </c>
      <c r="C65" s="139" t="s">
        <v>200</v>
      </c>
      <c r="D65" s="139" t="s">
        <v>43</v>
      </c>
      <c r="E65" s="94" t="s">
        <v>121</v>
      </c>
      <c r="F65" s="84" t="s">
        <v>26</v>
      </c>
      <c r="G65" s="85" t="s">
        <v>170</v>
      </c>
      <c r="H65" s="83">
        <v>413</v>
      </c>
      <c r="I65" s="83"/>
    </row>
    <row r="66" spans="1:9" s="95" customFormat="1" x14ac:dyDescent="0.2">
      <c r="A66" s="135" t="s">
        <v>214</v>
      </c>
      <c r="B66" s="138" t="s">
        <v>45</v>
      </c>
      <c r="C66" s="139" t="s">
        <v>200</v>
      </c>
      <c r="D66" s="139" t="s">
        <v>43</v>
      </c>
      <c r="E66" s="94" t="s">
        <v>73</v>
      </c>
      <c r="F66" s="84"/>
      <c r="G66" s="85" t="s">
        <v>74</v>
      </c>
      <c r="H66" s="83">
        <v>14950</v>
      </c>
      <c r="I66" s="83"/>
    </row>
    <row r="67" spans="1:9" s="95" customFormat="1" x14ac:dyDescent="0.2">
      <c r="A67" s="135" t="s">
        <v>214</v>
      </c>
      <c r="B67" s="138" t="s">
        <v>45</v>
      </c>
      <c r="C67" s="139" t="s">
        <v>200</v>
      </c>
      <c r="D67" s="139" t="s">
        <v>43</v>
      </c>
      <c r="E67" s="94" t="s">
        <v>113</v>
      </c>
      <c r="F67" s="84"/>
      <c r="G67" s="85" t="s">
        <v>114</v>
      </c>
      <c r="H67" s="83">
        <v>4470</v>
      </c>
      <c r="I67" s="83"/>
    </row>
    <row r="68" spans="1:9" s="95" customFormat="1" x14ac:dyDescent="0.2">
      <c r="A68" s="135" t="s">
        <v>214</v>
      </c>
      <c r="B68" s="138" t="s">
        <v>45</v>
      </c>
      <c r="C68" s="139" t="s">
        <v>200</v>
      </c>
      <c r="D68" s="139" t="s">
        <v>43</v>
      </c>
      <c r="E68" s="94" t="s">
        <v>73</v>
      </c>
      <c r="F68" s="112" t="s">
        <v>43</v>
      </c>
      <c r="G68" s="85" t="s">
        <v>171</v>
      </c>
      <c r="H68" s="83">
        <v>1158</v>
      </c>
      <c r="I68" s="83"/>
    </row>
    <row r="69" spans="1:9" s="95" customFormat="1" x14ac:dyDescent="0.2">
      <c r="A69" s="135" t="s">
        <v>214</v>
      </c>
      <c r="B69" s="138" t="s">
        <v>45</v>
      </c>
      <c r="C69" s="139" t="s">
        <v>200</v>
      </c>
      <c r="D69" s="139" t="s">
        <v>43</v>
      </c>
      <c r="E69" s="94" t="s">
        <v>73</v>
      </c>
      <c r="F69" s="112" t="s">
        <v>44</v>
      </c>
      <c r="G69" s="85" t="s">
        <v>172</v>
      </c>
      <c r="H69" s="83">
        <v>300</v>
      </c>
      <c r="I69" s="83"/>
    </row>
    <row r="70" spans="1:9" s="95" customFormat="1" x14ac:dyDescent="0.2">
      <c r="A70" s="135" t="s">
        <v>214</v>
      </c>
      <c r="B70" s="138" t="s">
        <v>45</v>
      </c>
      <c r="C70" s="139" t="s">
        <v>200</v>
      </c>
      <c r="D70" s="139" t="s">
        <v>44</v>
      </c>
      <c r="E70" s="94" t="s">
        <v>73</v>
      </c>
      <c r="F70" s="112" t="s">
        <v>45</v>
      </c>
      <c r="G70" s="85" t="s">
        <v>173</v>
      </c>
      <c r="H70" s="83">
        <f>99+1270</f>
        <v>1369</v>
      </c>
      <c r="I70" s="83"/>
    </row>
    <row r="71" spans="1:9" s="95" customFormat="1" x14ac:dyDescent="0.2">
      <c r="A71" s="135" t="s">
        <v>214</v>
      </c>
      <c r="B71" s="138" t="s">
        <v>45</v>
      </c>
      <c r="C71" s="139" t="s">
        <v>200</v>
      </c>
      <c r="D71" s="139" t="s">
        <v>43</v>
      </c>
      <c r="E71" s="94" t="s">
        <v>73</v>
      </c>
      <c r="F71" s="112" t="s">
        <v>46</v>
      </c>
      <c r="G71" s="85" t="s">
        <v>174</v>
      </c>
      <c r="H71" s="83">
        <v>358</v>
      </c>
      <c r="I71" s="83"/>
    </row>
    <row r="72" spans="1:9" s="95" customFormat="1" x14ac:dyDescent="0.2">
      <c r="A72" s="135" t="s">
        <v>214</v>
      </c>
      <c r="B72" s="138" t="s">
        <v>45</v>
      </c>
      <c r="C72" s="139" t="s">
        <v>200</v>
      </c>
      <c r="D72" s="139" t="s">
        <v>43</v>
      </c>
      <c r="E72" s="94" t="s">
        <v>73</v>
      </c>
      <c r="F72" s="112" t="s">
        <v>47</v>
      </c>
      <c r="G72" s="85" t="s">
        <v>175</v>
      </c>
      <c r="H72" s="83">
        <v>248</v>
      </c>
      <c r="I72" s="83"/>
    </row>
    <row r="73" spans="1:9" s="95" customFormat="1" x14ac:dyDescent="0.2">
      <c r="A73" s="135" t="s">
        <v>215</v>
      </c>
      <c r="B73" s="138" t="s">
        <v>46</v>
      </c>
      <c r="C73" s="139" t="s">
        <v>200</v>
      </c>
      <c r="D73" s="139" t="s">
        <v>43</v>
      </c>
      <c r="E73" s="94">
        <v>1496</v>
      </c>
      <c r="F73" s="84"/>
      <c r="G73" s="85" t="s">
        <v>27</v>
      </c>
      <c r="H73" s="83">
        <v>48780</v>
      </c>
      <c r="I73" s="83"/>
    </row>
    <row r="74" spans="1:9" s="95" customFormat="1" x14ac:dyDescent="0.2">
      <c r="A74" s="135" t="s">
        <v>215</v>
      </c>
      <c r="B74" s="138" t="s">
        <v>46</v>
      </c>
      <c r="C74" s="139" t="s">
        <v>200</v>
      </c>
      <c r="D74" s="139" t="s">
        <v>43</v>
      </c>
      <c r="E74" s="94">
        <v>1496</v>
      </c>
      <c r="F74" s="84" t="s">
        <v>43</v>
      </c>
      <c r="G74" s="85" t="s">
        <v>115</v>
      </c>
      <c r="H74" s="83">
        <v>14875</v>
      </c>
      <c r="I74" s="83"/>
    </row>
    <row r="75" spans="1:9" s="95" customFormat="1" x14ac:dyDescent="0.2">
      <c r="A75" s="135" t="s">
        <v>215</v>
      </c>
      <c r="B75" s="138" t="s">
        <v>46</v>
      </c>
      <c r="C75" s="139" t="s">
        <v>200</v>
      </c>
      <c r="D75" s="139" t="s">
        <v>43</v>
      </c>
      <c r="E75" s="94">
        <v>1496</v>
      </c>
      <c r="F75" s="112" t="s">
        <v>44</v>
      </c>
      <c r="G75" s="85" t="s">
        <v>176</v>
      </c>
      <c r="H75" s="83">
        <v>3695</v>
      </c>
      <c r="I75" s="83"/>
    </row>
    <row r="76" spans="1:9" s="95" customFormat="1" x14ac:dyDescent="0.2">
      <c r="A76" s="135" t="s">
        <v>215</v>
      </c>
      <c r="B76" s="138" t="s">
        <v>46</v>
      </c>
      <c r="C76" s="139" t="s">
        <v>200</v>
      </c>
      <c r="D76" s="139" t="s">
        <v>43</v>
      </c>
      <c r="E76" s="94">
        <v>1496</v>
      </c>
      <c r="F76" s="112" t="s">
        <v>45</v>
      </c>
      <c r="G76" s="85" t="s">
        <v>177</v>
      </c>
      <c r="H76" s="83">
        <v>917</v>
      </c>
      <c r="I76" s="83"/>
    </row>
    <row r="77" spans="1:9" s="95" customFormat="1" x14ac:dyDescent="0.2">
      <c r="A77" s="135" t="s">
        <v>215</v>
      </c>
      <c r="B77" s="138" t="s">
        <v>46</v>
      </c>
      <c r="C77" s="139" t="s">
        <v>200</v>
      </c>
      <c r="D77" s="139" t="s">
        <v>44</v>
      </c>
      <c r="E77" s="94">
        <v>1496</v>
      </c>
      <c r="F77" s="112" t="s">
        <v>46</v>
      </c>
      <c r="G77" s="85" t="s">
        <v>178</v>
      </c>
      <c r="H77" s="83">
        <f>315+4150</f>
        <v>4465</v>
      </c>
      <c r="I77" s="83"/>
    </row>
    <row r="78" spans="1:9" s="95" customFormat="1" x14ac:dyDescent="0.2">
      <c r="A78" s="135" t="s">
        <v>215</v>
      </c>
      <c r="B78" s="138" t="s">
        <v>46</v>
      </c>
      <c r="C78" s="139" t="s">
        <v>200</v>
      </c>
      <c r="D78" s="139" t="s">
        <v>43</v>
      </c>
      <c r="E78" s="94">
        <v>1496</v>
      </c>
      <c r="F78" s="112" t="s">
        <v>47</v>
      </c>
      <c r="G78" s="85" t="s">
        <v>179</v>
      </c>
      <c r="H78" s="83">
        <f>935+300</f>
        <v>1235</v>
      </c>
      <c r="I78" s="83"/>
    </row>
    <row r="79" spans="1:9" s="95" customFormat="1" x14ac:dyDescent="0.2">
      <c r="A79" s="135" t="s">
        <v>215</v>
      </c>
      <c r="B79" s="138" t="s">
        <v>46</v>
      </c>
      <c r="C79" s="139" t="s">
        <v>200</v>
      </c>
      <c r="D79" s="139" t="s">
        <v>43</v>
      </c>
      <c r="E79" s="94">
        <v>1496</v>
      </c>
      <c r="F79" s="112" t="s">
        <v>26</v>
      </c>
      <c r="G79" s="85" t="s">
        <v>180</v>
      </c>
      <c r="H79" s="83">
        <v>780</v>
      </c>
      <c r="I79" s="83"/>
    </row>
    <row r="80" spans="1:9" s="95" customFormat="1" x14ac:dyDescent="0.2">
      <c r="A80" s="140" t="s">
        <v>198</v>
      </c>
      <c r="B80" s="141" t="s">
        <v>63</v>
      </c>
      <c r="C80" s="142" t="s">
        <v>200</v>
      </c>
      <c r="D80" s="142" t="s">
        <v>43</v>
      </c>
      <c r="E80" s="114">
        <v>1497</v>
      </c>
      <c r="F80" s="199"/>
      <c r="G80" s="116" t="s">
        <v>31</v>
      </c>
      <c r="H80" s="113">
        <v>271450</v>
      </c>
      <c r="I80" s="113"/>
    </row>
    <row r="81" spans="1:9" s="95" customFormat="1" ht="25.5" x14ac:dyDescent="0.2">
      <c r="A81" s="135" t="s">
        <v>198</v>
      </c>
      <c r="B81" s="138" t="s">
        <v>63</v>
      </c>
      <c r="C81" s="139" t="s">
        <v>200</v>
      </c>
      <c r="D81" s="198" t="s">
        <v>43</v>
      </c>
      <c r="E81" s="94">
        <v>1497</v>
      </c>
      <c r="F81" s="84" t="s">
        <v>43</v>
      </c>
      <c r="G81" s="85" t="s">
        <v>116</v>
      </c>
      <c r="H81" s="83">
        <v>79860</v>
      </c>
      <c r="I81" s="83"/>
    </row>
    <row r="82" spans="1:9" s="95" customFormat="1" x14ac:dyDescent="0.2">
      <c r="A82" s="135" t="s">
        <v>198</v>
      </c>
      <c r="B82" s="138" t="s">
        <v>63</v>
      </c>
      <c r="C82" s="139" t="s">
        <v>200</v>
      </c>
      <c r="D82" s="198" t="s">
        <v>43</v>
      </c>
      <c r="E82" s="94">
        <v>1497</v>
      </c>
      <c r="F82" s="112" t="s">
        <v>44</v>
      </c>
      <c r="G82" s="85" t="s">
        <v>181</v>
      </c>
      <c r="H82" s="83">
        <v>39965</v>
      </c>
      <c r="I82" s="83"/>
    </row>
    <row r="83" spans="1:9" s="95" customFormat="1" x14ac:dyDescent="0.2">
      <c r="A83" s="135" t="s">
        <v>198</v>
      </c>
      <c r="B83" s="138" t="s">
        <v>63</v>
      </c>
      <c r="C83" s="139" t="s">
        <v>200</v>
      </c>
      <c r="D83" s="198" t="s">
        <v>43</v>
      </c>
      <c r="E83" s="94">
        <v>1497</v>
      </c>
      <c r="F83" s="112" t="s">
        <v>45</v>
      </c>
      <c r="G83" s="85" t="s">
        <v>182</v>
      </c>
      <c r="H83" s="83">
        <v>10680</v>
      </c>
      <c r="I83" s="83"/>
    </row>
    <row r="84" spans="1:9" s="95" customFormat="1" x14ac:dyDescent="0.2">
      <c r="A84" s="135" t="s">
        <v>198</v>
      </c>
      <c r="B84" s="138" t="s">
        <v>63</v>
      </c>
      <c r="C84" s="139" t="s">
        <v>200</v>
      </c>
      <c r="D84" s="198" t="s">
        <v>44</v>
      </c>
      <c r="E84" s="94">
        <v>1497</v>
      </c>
      <c r="F84" s="112" t="s">
        <v>46</v>
      </c>
      <c r="G84" s="85" t="s">
        <v>183</v>
      </c>
      <c r="H84" s="83">
        <f>3400+23020</f>
        <v>26420</v>
      </c>
      <c r="I84" s="83"/>
    </row>
    <row r="85" spans="1:9" s="95" customFormat="1" x14ac:dyDescent="0.2">
      <c r="A85" s="135" t="s">
        <v>198</v>
      </c>
      <c r="B85" s="138" t="s">
        <v>63</v>
      </c>
      <c r="C85" s="139" t="s">
        <v>200</v>
      </c>
      <c r="D85" s="198" t="s">
        <v>43</v>
      </c>
      <c r="E85" s="94">
        <v>1497</v>
      </c>
      <c r="F85" s="112" t="s">
        <v>47</v>
      </c>
      <c r="G85" s="85" t="s">
        <v>184</v>
      </c>
      <c r="H85" s="83">
        <v>3102</v>
      </c>
      <c r="I85" s="83"/>
    </row>
    <row r="86" spans="1:9" s="95" customFormat="1" x14ac:dyDescent="0.2">
      <c r="A86" s="135" t="s">
        <v>198</v>
      </c>
      <c r="B86" s="138" t="s">
        <v>63</v>
      </c>
      <c r="C86" s="139" t="s">
        <v>200</v>
      </c>
      <c r="D86" s="198" t="s">
        <v>43</v>
      </c>
      <c r="E86" s="94">
        <v>1497</v>
      </c>
      <c r="F86" s="112" t="s">
        <v>26</v>
      </c>
      <c r="G86" s="85" t="s">
        <v>185</v>
      </c>
      <c r="H86" s="83"/>
      <c r="I86" s="83"/>
    </row>
    <row r="87" spans="1:9" s="193" customFormat="1" x14ac:dyDescent="0.2">
      <c r="A87" s="188" t="s">
        <v>45</v>
      </c>
      <c r="B87" s="189" t="s">
        <v>43</v>
      </c>
      <c r="C87" s="190" t="s">
        <v>200</v>
      </c>
      <c r="D87" s="190" t="s">
        <v>43</v>
      </c>
      <c r="E87" s="191">
        <v>1499</v>
      </c>
      <c r="F87" s="194"/>
      <c r="G87" s="177" t="s">
        <v>125</v>
      </c>
      <c r="H87" s="178">
        <v>344810</v>
      </c>
      <c r="I87" s="178"/>
    </row>
    <row r="88" spans="1:9" s="95" customFormat="1" x14ac:dyDescent="0.2">
      <c r="A88" s="188" t="s">
        <v>45</v>
      </c>
      <c r="B88" s="189" t="s">
        <v>43</v>
      </c>
      <c r="C88" s="190" t="s">
        <v>200</v>
      </c>
      <c r="D88" s="190" t="s">
        <v>43</v>
      </c>
      <c r="E88" s="94">
        <v>1499</v>
      </c>
      <c r="F88" s="84" t="s">
        <v>43</v>
      </c>
      <c r="G88" s="85" t="s">
        <v>126</v>
      </c>
      <c r="H88" s="83">
        <v>103602</v>
      </c>
      <c r="I88" s="83"/>
    </row>
    <row r="89" spans="1:9" s="95" customFormat="1" x14ac:dyDescent="0.2">
      <c r="A89" s="188" t="s">
        <v>45</v>
      </c>
      <c r="B89" s="189" t="s">
        <v>43</v>
      </c>
      <c r="C89" s="190" t="s">
        <v>200</v>
      </c>
      <c r="D89" s="190" t="s">
        <v>43</v>
      </c>
      <c r="E89" s="94">
        <v>1499</v>
      </c>
      <c r="F89" s="84" t="s">
        <v>44</v>
      </c>
      <c r="G89" s="85" t="s">
        <v>127</v>
      </c>
      <c r="H89" s="83">
        <v>58919</v>
      </c>
      <c r="I89" s="83"/>
    </row>
    <row r="90" spans="1:9" s="95" customFormat="1" ht="25.5" x14ac:dyDescent="0.2">
      <c r="A90" s="188" t="s">
        <v>45</v>
      </c>
      <c r="B90" s="189" t="s">
        <v>43</v>
      </c>
      <c r="C90" s="190" t="s">
        <v>200</v>
      </c>
      <c r="D90" s="190" t="s">
        <v>43</v>
      </c>
      <c r="E90" s="94">
        <v>1499</v>
      </c>
      <c r="F90" s="84" t="s">
        <v>45</v>
      </c>
      <c r="G90" s="85" t="s">
        <v>128</v>
      </c>
      <c r="H90" s="83">
        <v>15248</v>
      </c>
      <c r="I90" s="83"/>
    </row>
    <row r="91" spans="1:9" s="95" customFormat="1" x14ac:dyDescent="0.2">
      <c r="A91" s="188" t="s">
        <v>45</v>
      </c>
      <c r="B91" s="189" t="s">
        <v>43</v>
      </c>
      <c r="C91" s="190" t="s">
        <v>200</v>
      </c>
      <c r="D91" s="190" t="s">
        <v>44</v>
      </c>
      <c r="E91" s="94">
        <v>1499</v>
      </c>
      <c r="F91" s="112" t="s">
        <v>47</v>
      </c>
      <c r="G91" s="85" t="s">
        <v>186</v>
      </c>
      <c r="H91" s="83">
        <f>5009+29260</f>
        <v>34269</v>
      </c>
      <c r="I91" s="83"/>
    </row>
    <row r="92" spans="1:9" s="95" customFormat="1" x14ac:dyDescent="0.2">
      <c r="A92" s="188" t="s">
        <v>45</v>
      </c>
      <c r="B92" s="189" t="s">
        <v>43</v>
      </c>
      <c r="C92" s="190" t="s">
        <v>200</v>
      </c>
      <c r="D92" s="190" t="s">
        <v>43</v>
      </c>
      <c r="E92" s="94">
        <v>1499</v>
      </c>
      <c r="F92" s="112" t="s">
        <v>26</v>
      </c>
      <c r="G92" s="85" t="s">
        <v>187</v>
      </c>
      <c r="H92" s="83">
        <v>1078</v>
      </c>
      <c r="I92" s="83"/>
    </row>
    <row r="93" spans="1:9" s="95" customFormat="1" x14ac:dyDescent="0.2">
      <c r="A93" s="188" t="s">
        <v>45</v>
      </c>
      <c r="B93" s="189" t="s">
        <v>43</v>
      </c>
      <c r="C93" s="190" t="s">
        <v>200</v>
      </c>
      <c r="D93" s="190" t="s">
        <v>43</v>
      </c>
      <c r="E93" s="94">
        <v>1499</v>
      </c>
      <c r="F93" s="112" t="s">
        <v>63</v>
      </c>
      <c r="G93" s="85" t="s">
        <v>188</v>
      </c>
      <c r="H93" s="83">
        <v>1440</v>
      </c>
      <c r="I93" s="83"/>
    </row>
    <row r="94" spans="1:9" s="95" customFormat="1" ht="17.25" customHeight="1" x14ac:dyDescent="0.2">
      <c r="A94" s="179" t="s">
        <v>30</v>
      </c>
      <c r="B94" s="138" t="s">
        <v>45</v>
      </c>
      <c r="C94" s="180" t="s">
        <v>200</v>
      </c>
      <c r="D94" s="180" t="s">
        <v>13</v>
      </c>
      <c r="E94" s="94">
        <v>1103</v>
      </c>
      <c r="F94" s="112"/>
      <c r="G94" s="107" t="s">
        <v>204</v>
      </c>
      <c r="H94" s="83">
        <v>18000</v>
      </c>
      <c r="I94" s="83"/>
    </row>
    <row r="95" spans="1:9" s="95" customFormat="1" ht="17.25" customHeight="1" x14ac:dyDescent="0.2">
      <c r="A95" s="179"/>
      <c r="B95" s="138"/>
      <c r="C95" s="180"/>
      <c r="D95" s="180"/>
      <c r="E95" s="94">
        <v>1101</v>
      </c>
      <c r="F95" s="112" t="s">
        <v>36</v>
      </c>
      <c r="G95" s="85" t="s">
        <v>218</v>
      </c>
      <c r="H95" s="83">
        <v>8296</v>
      </c>
      <c r="I95" s="83"/>
    </row>
    <row r="96" spans="1:9" s="95" customFormat="1" ht="17.25" customHeight="1" x14ac:dyDescent="0.2">
      <c r="A96" s="179"/>
      <c r="B96" s="138"/>
      <c r="C96" s="180"/>
      <c r="D96" s="180"/>
      <c r="E96" s="94">
        <v>1101</v>
      </c>
      <c r="F96" s="112" t="s">
        <v>43</v>
      </c>
      <c r="G96" s="85" t="s">
        <v>219</v>
      </c>
      <c r="H96" s="83">
        <f>1975+175</f>
        <v>2150</v>
      </c>
      <c r="I96" s="83"/>
    </row>
    <row r="97" spans="1:9" s="24" customFormat="1" x14ac:dyDescent="0.2">
      <c r="A97" s="143"/>
      <c r="B97" s="144"/>
      <c r="C97" s="145"/>
      <c r="D97" s="146"/>
      <c r="E97" s="38"/>
      <c r="F97" s="34"/>
      <c r="G97" s="36" t="s">
        <v>77</v>
      </c>
      <c r="H97" s="52">
        <f>SUM(H12:H96)</f>
        <v>2047552</v>
      </c>
      <c r="I97" s="52"/>
    </row>
    <row r="98" spans="1:9" s="24" customFormat="1" x14ac:dyDescent="0.2">
      <c r="A98" s="143"/>
      <c r="B98" s="147"/>
      <c r="C98" s="146"/>
      <c r="D98" s="146"/>
      <c r="E98" s="38"/>
      <c r="F98" s="34"/>
      <c r="G98" s="36"/>
    </row>
    <row r="99" spans="1:9" s="19" customFormat="1" x14ac:dyDescent="0.2">
      <c r="A99" s="143"/>
      <c r="B99" s="148"/>
      <c r="C99" s="149"/>
      <c r="D99" s="149"/>
      <c r="E99" s="38"/>
      <c r="F99" s="33"/>
      <c r="G99" s="36" t="s">
        <v>78</v>
      </c>
      <c r="H99" s="52"/>
      <c r="I99" s="52"/>
    </row>
    <row r="100" spans="1:9" x14ac:dyDescent="0.2">
      <c r="A100" s="150"/>
      <c r="B100" s="151"/>
      <c r="C100" s="152"/>
      <c r="D100" s="152"/>
      <c r="E100" s="37"/>
      <c r="F100" s="28"/>
      <c r="G100" s="39" t="s">
        <v>80</v>
      </c>
      <c r="H100" s="50"/>
      <c r="I100" s="50"/>
    </row>
    <row r="101" spans="1:9" x14ac:dyDescent="0.2">
      <c r="A101" s="168" t="s">
        <v>43</v>
      </c>
      <c r="B101" s="169" t="s">
        <v>199</v>
      </c>
      <c r="C101" s="170" t="s">
        <v>200</v>
      </c>
      <c r="D101" s="171" t="s">
        <v>45</v>
      </c>
      <c r="E101" s="37" t="s">
        <v>53</v>
      </c>
      <c r="F101" s="29" t="s">
        <v>43</v>
      </c>
      <c r="G101" s="30" t="s">
        <v>81</v>
      </c>
      <c r="H101" s="50">
        <v>4800</v>
      </c>
      <c r="I101" s="50"/>
    </row>
    <row r="102" spans="1:9" x14ac:dyDescent="0.2">
      <c r="A102" s="168" t="s">
        <v>43</v>
      </c>
      <c r="B102" s="169" t="s">
        <v>199</v>
      </c>
      <c r="C102" s="170" t="s">
        <v>200</v>
      </c>
      <c r="D102" s="171" t="s">
        <v>45</v>
      </c>
      <c r="E102" s="37" t="s">
        <v>53</v>
      </c>
      <c r="F102" s="29" t="s">
        <v>44</v>
      </c>
      <c r="G102" s="30" t="s">
        <v>82</v>
      </c>
      <c r="H102" s="50">
        <v>400</v>
      </c>
      <c r="I102" s="50"/>
    </row>
    <row r="103" spans="1:9" x14ac:dyDescent="0.2">
      <c r="A103" s="168" t="s">
        <v>43</v>
      </c>
      <c r="B103" s="169" t="s">
        <v>199</v>
      </c>
      <c r="C103" s="170" t="s">
        <v>200</v>
      </c>
      <c r="D103" s="171" t="s">
        <v>45</v>
      </c>
      <c r="E103" s="37" t="s">
        <v>53</v>
      </c>
      <c r="F103" s="29" t="s">
        <v>45</v>
      </c>
      <c r="G103" s="30" t="s">
        <v>83</v>
      </c>
      <c r="H103" s="50">
        <v>2000</v>
      </c>
      <c r="I103" s="50"/>
    </row>
    <row r="104" spans="1:9" x14ac:dyDescent="0.2">
      <c r="A104" s="168" t="s">
        <v>43</v>
      </c>
      <c r="B104" s="169" t="s">
        <v>199</v>
      </c>
      <c r="C104" s="170" t="s">
        <v>200</v>
      </c>
      <c r="D104" s="171" t="s">
        <v>45</v>
      </c>
      <c r="E104" s="37" t="s">
        <v>53</v>
      </c>
      <c r="F104" s="29" t="s">
        <v>46</v>
      </c>
      <c r="G104" s="30" t="s">
        <v>102</v>
      </c>
      <c r="H104" s="50">
        <v>1700</v>
      </c>
      <c r="I104" s="50"/>
    </row>
    <row r="105" spans="1:9" s="20" customFormat="1" x14ac:dyDescent="0.2">
      <c r="A105" s="154"/>
      <c r="B105" s="155"/>
      <c r="C105" s="156"/>
      <c r="D105" s="156"/>
      <c r="E105" s="41"/>
      <c r="F105" s="40"/>
      <c r="G105" s="39" t="s">
        <v>84</v>
      </c>
      <c r="H105" s="54">
        <f>SUM(H101:H104)</f>
        <v>8900</v>
      </c>
      <c r="I105" s="54"/>
    </row>
    <row r="106" spans="1:9" x14ac:dyDescent="0.2">
      <c r="A106" s="168" t="s">
        <v>43</v>
      </c>
      <c r="B106" s="169" t="s">
        <v>199</v>
      </c>
      <c r="C106" s="170" t="s">
        <v>200</v>
      </c>
      <c r="D106" s="171" t="s">
        <v>45</v>
      </c>
      <c r="E106" s="37" t="s">
        <v>54</v>
      </c>
      <c r="F106" s="28"/>
      <c r="G106" s="30" t="s">
        <v>55</v>
      </c>
      <c r="H106" s="50">
        <v>57000</v>
      </c>
      <c r="I106" s="50"/>
    </row>
    <row r="107" spans="1:9" s="19" customFormat="1" x14ac:dyDescent="0.2">
      <c r="A107" s="143"/>
      <c r="B107" s="148"/>
      <c r="C107" s="149"/>
      <c r="D107" s="149"/>
      <c r="E107" s="38"/>
      <c r="F107" s="33"/>
      <c r="G107" s="36" t="s">
        <v>79</v>
      </c>
      <c r="H107" s="52">
        <f>H105+H106</f>
        <v>65900</v>
      </c>
      <c r="I107" s="52"/>
    </row>
    <row r="108" spans="1:9" s="24" customFormat="1" x14ac:dyDescent="0.2">
      <c r="A108" s="143"/>
      <c r="B108" s="144"/>
      <c r="C108" s="146"/>
      <c r="D108" s="146"/>
      <c r="E108" s="38"/>
      <c r="F108" s="34"/>
      <c r="G108" s="36"/>
      <c r="H108" s="52"/>
      <c r="I108" s="52"/>
    </row>
    <row r="109" spans="1:9" s="19" customFormat="1" x14ac:dyDescent="0.2">
      <c r="A109" s="143"/>
      <c r="B109" s="148"/>
      <c r="C109" s="149"/>
      <c r="D109" s="149"/>
      <c r="E109" s="38"/>
      <c r="F109" s="33"/>
      <c r="G109" s="36" t="s">
        <v>85</v>
      </c>
      <c r="H109" s="52"/>
      <c r="I109" s="52"/>
    </row>
    <row r="110" spans="1:9" x14ac:dyDescent="0.2">
      <c r="A110" s="150"/>
      <c r="B110" s="151"/>
      <c r="C110" s="153"/>
      <c r="D110" s="152"/>
      <c r="E110" s="37" t="s">
        <v>49</v>
      </c>
      <c r="F110" s="28"/>
      <c r="G110" s="30" t="s">
        <v>50</v>
      </c>
      <c r="H110" s="50">
        <v>11500</v>
      </c>
      <c r="I110" s="50"/>
    </row>
    <row r="111" spans="1:9" x14ac:dyDescent="0.2">
      <c r="A111" s="150"/>
      <c r="B111" s="151"/>
      <c r="C111" s="152"/>
      <c r="D111" s="152"/>
      <c r="E111" s="37" t="s">
        <v>18</v>
      </c>
      <c r="F111" s="28"/>
      <c r="G111" s="30" t="s">
        <v>19</v>
      </c>
      <c r="H111" s="53">
        <v>9570</v>
      </c>
      <c r="I111" s="53"/>
    </row>
    <row r="112" spans="1:9" x14ac:dyDescent="0.2">
      <c r="A112" s="150"/>
      <c r="B112" s="151"/>
      <c r="C112" s="152"/>
      <c r="D112" s="152"/>
      <c r="E112" s="37"/>
      <c r="F112" s="28"/>
      <c r="G112" s="39" t="s">
        <v>86</v>
      </c>
      <c r="H112" s="50"/>
      <c r="I112" s="50"/>
    </row>
    <row r="113" spans="1:9" x14ac:dyDescent="0.2">
      <c r="A113" s="168" t="s">
        <v>43</v>
      </c>
      <c r="B113" s="169" t="s">
        <v>199</v>
      </c>
      <c r="C113" s="170" t="s">
        <v>200</v>
      </c>
      <c r="D113" s="171" t="s">
        <v>45</v>
      </c>
      <c r="E113" s="37" t="s">
        <v>56</v>
      </c>
      <c r="F113" s="29" t="s">
        <v>43</v>
      </c>
      <c r="G113" s="30" t="s">
        <v>87</v>
      </c>
      <c r="H113" s="50">
        <v>36350</v>
      </c>
      <c r="I113" s="50"/>
    </row>
    <row r="114" spans="1:9" s="8" customFormat="1" x14ac:dyDescent="0.2">
      <c r="A114" s="168" t="s">
        <v>43</v>
      </c>
      <c r="B114" s="169" t="s">
        <v>199</v>
      </c>
      <c r="C114" s="170" t="s">
        <v>200</v>
      </c>
      <c r="D114" s="171" t="s">
        <v>45</v>
      </c>
      <c r="E114" s="37" t="s">
        <v>56</v>
      </c>
      <c r="F114" s="32" t="s">
        <v>44</v>
      </c>
      <c r="G114" s="30" t="s">
        <v>88</v>
      </c>
      <c r="H114" s="50">
        <v>53000</v>
      </c>
      <c r="I114" s="50"/>
    </row>
    <row r="115" spans="1:9" s="8" customFormat="1" x14ac:dyDescent="0.2">
      <c r="A115" s="168" t="s">
        <v>43</v>
      </c>
      <c r="B115" s="169" t="s">
        <v>199</v>
      </c>
      <c r="C115" s="170" t="s">
        <v>200</v>
      </c>
      <c r="D115" s="171" t="s">
        <v>45</v>
      </c>
      <c r="E115" s="37" t="s">
        <v>56</v>
      </c>
      <c r="F115" s="32" t="s">
        <v>45</v>
      </c>
      <c r="G115" s="30" t="s">
        <v>89</v>
      </c>
      <c r="H115" s="50">
        <f>20000+15000</f>
        <v>35000</v>
      </c>
      <c r="I115" s="50" t="s">
        <v>220</v>
      </c>
    </row>
    <row r="116" spans="1:9" s="8" customFormat="1" x14ac:dyDescent="0.2">
      <c r="A116" s="207" t="s">
        <v>43</v>
      </c>
      <c r="B116" s="208" t="s">
        <v>199</v>
      </c>
      <c r="C116" s="209" t="s">
        <v>200</v>
      </c>
      <c r="D116" s="210" t="s">
        <v>45</v>
      </c>
      <c r="E116" s="211" t="s">
        <v>56</v>
      </c>
      <c r="F116" s="212" t="s">
        <v>46</v>
      </c>
      <c r="G116" s="117" t="s">
        <v>221</v>
      </c>
      <c r="H116" s="51">
        <v>10000</v>
      </c>
      <c r="I116" s="51" t="s">
        <v>222</v>
      </c>
    </row>
    <row r="117" spans="1:9" x14ac:dyDescent="0.2">
      <c r="A117" s="150"/>
      <c r="B117" s="151"/>
      <c r="C117" s="152"/>
      <c r="D117" s="152"/>
      <c r="E117" s="37"/>
      <c r="F117" s="29"/>
      <c r="G117" s="39" t="s">
        <v>90</v>
      </c>
      <c r="H117" s="54">
        <f>SUM(H113:H116)</f>
        <v>134350</v>
      </c>
      <c r="I117" s="54"/>
    </row>
    <row r="118" spans="1:9" x14ac:dyDescent="0.2">
      <c r="A118" s="168" t="s">
        <v>43</v>
      </c>
      <c r="B118" s="169" t="s">
        <v>199</v>
      </c>
      <c r="C118" s="170" t="s">
        <v>200</v>
      </c>
      <c r="D118" s="171" t="s">
        <v>45</v>
      </c>
      <c r="E118" s="37" t="s">
        <v>57</v>
      </c>
      <c r="F118" s="28"/>
      <c r="G118" s="30" t="s">
        <v>58</v>
      </c>
      <c r="H118" s="67">
        <v>4000</v>
      </c>
      <c r="I118" s="67"/>
    </row>
    <row r="119" spans="1:9" x14ac:dyDescent="0.2">
      <c r="A119" s="150"/>
      <c r="B119" s="151"/>
      <c r="C119" s="152"/>
      <c r="D119" s="152"/>
      <c r="E119" s="37"/>
      <c r="F119" s="28"/>
      <c r="G119" s="39" t="s">
        <v>91</v>
      </c>
      <c r="H119" s="50"/>
      <c r="I119" s="50"/>
    </row>
    <row r="120" spans="1:9" x14ac:dyDescent="0.2">
      <c r="A120" s="168" t="s">
        <v>43</v>
      </c>
      <c r="B120" s="169" t="s">
        <v>199</v>
      </c>
      <c r="C120" s="170" t="s">
        <v>200</v>
      </c>
      <c r="D120" s="171" t="s">
        <v>45</v>
      </c>
      <c r="E120" s="37" t="s">
        <v>59</v>
      </c>
      <c r="F120" s="29" t="s">
        <v>43</v>
      </c>
      <c r="G120" s="30" t="s">
        <v>92</v>
      </c>
      <c r="H120" s="50">
        <v>35200</v>
      </c>
      <c r="I120" s="50"/>
    </row>
    <row r="121" spans="1:9" x14ac:dyDescent="0.2">
      <c r="A121" s="168" t="s">
        <v>43</v>
      </c>
      <c r="B121" s="169" t="s">
        <v>199</v>
      </c>
      <c r="C121" s="170" t="s">
        <v>200</v>
      </c>
      <c r="D121" s="171" t="s">
        <v>45</v>
      </c>
      <c r="E121" s="37" t="s">
        <v>59</v>
      </c>
      <c r="F121" s="29" t="s">
        <v>44</v>
      </c>
      <c r="G121" s="30" t="s">
        <v>93</v>
      </c>
      <c r="H121" s="50">
        <f>8915+100</f>
        <v>9015</v>
      </c>
      <c r="I121" s="50"/>
    </row>
    <row r="122" spans="1:9" x14ac:dyDescent="0.2">
      <c r="A122" s="168" t="s">
        <v>43</v>
      </c>
      <c r="B122" s="169" t="s">
        <v>199</v>
      </c>
      <c r="C122" s="170" t="s">
        <v>200</v>
      </c>
      <c r="D122" s="171" t="s">
        <v>45</v>
      </c>
      <c r="E122" s="37" t="s">
        <v>59</v>
      </c>
      <c r="F122" s="29" t="s">
        <v>45</v>
      </c>
      <c r="G122" s="30" t="s">
        <v>94</v>
      </c>
      <c r="H122" s="50">
        <v>17500</v>
      </c>
      <c r="I122" s="50"/>
    </row>
    <row r="123" spans="1:9" s="8" customFormat="1" x14ac:dyDescent="0.2">
      <c r="A123" s="168" t="s">
        <v>43</v>
      </c>
      <c r="B123" s="169" t="s">
        <v>199</v>
      </c>
      <c r="C123" s="170" t="s">
        <v>200</v>
      </c>
      <c r="D123" s="171" t="s">
        <v>45</v>
      </c>
      <c r="E123" s="37" t="s">
        <v>59</v>
      </c>
      <c r="F123" s="32" t="s">
        <v>47</v>
      </c>
      <c r="G123" s="30" t="s">
        <v>95</v>
      </c>
      <c r="H123" s="50">
        <v>2100</v>
      </c>
      <c r="I123" s="50"/>
    </row>
    <row r="124" spans="1:9" x14ac:dyDescent="0.2">
      <c r="A124" s="168" t="s">
        <v>43</v>
      </c>
      <c r="B124" s="169" t="s">
        <v>199</v>
      </c>
      <c r="C124" s="170" t="s">
        <v>200</v>
      </c>
      <c r="D124" s="171" t="s">
        <v>44</v>
      </c>
      <c r="E124" s="37">
        <v>1140</v>
      </c>
      <c r="F124" s="29" t="s">
        <v>26</v>
      </c>
      <c r="G124" s="30" t="s">
        <v>28</v>
      </c>
      <c r="H124" s="50">
        <v>10000</v>
      </c>
      <c r="I124" s="50"/>
    </row>
    <row r="125" spans="1:9" s="25" customFormat="1" x14ac:dyDescent="0.2">
      <c r="A125" s="172" t="s">
        <v>41</v>
      </c>
      <c r="B125" s="157"/>
      <c r="C125" s="158"/>
      <c r="D125" s="158"/>
      <c r="E125" s="41"/>
      <c r="F125" s="42"/>
      <c r="G125" s="39" t="s">
        <v>96</v>
      </c>
      <c r="H125" s="54">
        <f>SUM(H120:H124)</f>
        <v>73815</v>
      </c>
      <c r="I125" s="54"/>
    </row>
    <row r="126" spans="1:9" s="20" customFormat="1" x14ac:dyDescent="0.2">
      <c r="A126" s="154"/>
      <c r="B126" s="155"/>
      <c r="C126" s="156"/>
      <c r="D126" s="156"/>
      <c r="E126" s="41"/>
      <c r="F126" s="40"/>
      <c r="G126" s="39" t="s">
        <v>97</v>
      </c>
      <c r="H126" s="54"/>
      <c r="I126" s="54"/>
    </row>
    <row r="127" spans="1:9" s="8" customFormat="1" x14ac:dyDescent="0.2">
      <c r="A127" s="168" t="s">
        <v>43</v>
      </c>
      <c r="B127" s="169" t="s">
        <v>199</v>
      </c>
      <c r="C127" s="170" t="s">
        <v>200</v>
      </c>
      <c r="D127" s="171" t="s">
        <v>13</v>
      </c>
      <c r="E127" s="37" t="s">
        <v>60</v>
      </c>
      <c r="F127" s="32" t="s">
        <v>43</v>
      </c>
      <c r="G127" s="30" t="s">
        <v>99</v>
      </c>
      <c r="H127" s="67">
        <v>26435</v>
      </c>
      <c r="I127" s="67"/>
    </row>
    <row r="128" spans="1:9" s="8" customFormat="1" x14ac:dyDescent="0.2">
      <c r="A128" s="168" t="s">
        <v>43</v>
      </c>
      <c r="B128" s="169" t="s">
        <v>199</v>
      </c>
      <c r="C128" s="170" t="s">
        <v>200</v>
      </c>
      <c r="D128" s="171" t="s">
        <v>13</v>
      </c>
      <c r="E128" s="37" t="s">
        <v>60</v>
      </c>
      <c r="F128" s="32" t="s">
        <v>44</v>
      </c>
      <c r="G128" s="30" t="s">
        <v>100</v>
      </c>
      <c r="H128" s="50">
        <v>2100</v>
      </c>
      <c r="I128" s="50"/>
    </row>
    <row r="129" spans="1:9" s="8" customFormat="1" x14ac:dyDescent="0.2">
      <c r="A129" s="168" t="s">
        <v>43</v>
      </c>
      <c r="B129" s="169" t="s">
        <v>199</v>
      </c>
      <c r="C129" s="170" t="s">
        <v>200</v>
      </c>
      <c r="D129" s="171" t="s">
        <v>13</v>
      </c>
      <c r="E129" s="37" t="s">
        <v>60</v>
      </c>
      <c r="F129" s="32" t="s">
        <v>46</v>
      </c>
      <c r="G129" s="30" t="s">
        <v>101</v>
      </c>
      <c r="H129" s="50">
        <v>1600</v>
      </c>
      <c r="I129" s="50"/>
    </row>
    <row r="130" spans="1:9" s="25" customFormat="1" x14ac:dyDescent="0.2">
      <c r="A130" s="154"/>
      <c r="B130" s="157"/>
      <c r="C130" s="158"/>
      <c r="D130" s="158"/>
      <c r="E130" s="41"/>
      <c r="F130" s="42"/>
      <c r="G130" s="39" t="s">
        <v>98</v>
      </c>
      <c r="H130" s="54">
        <f>SUM(H127:H129)</f>
        <v>30135</v>
      </c>
      <c r="I130" s="54"/>
    </row>
    <row r="131" spans="1:9" x14ac:dyDescent="0.2">
      <c r="A131" s="150"/>
      <c r="B131" s="151"/>
      <c r="C131" s="152"/>
      <c r="D131" s="152"/>
      <c r="E131" s="37"/>
      <c r="F131" s="29"/>
      <c r="G131" s="39" t="s">
        <v>0</v>
      </c>
      <c r="H131" s="50"/>
      <c r="I131" s="50"/>
    </row>
    <row r="132" spans="1:9" x14ac:dyDescent="0.2">
      <c r="A132" s="168" t="s">
        <v>43</v>
      </c>
      <c r="B132" s="169" t="s">
        <v>199</v>
      </c>
      <c r="C132" s="170" t="s">
        <v>200</v>
      </c>
      <c r="D132" s="171" t="s">
        <v>13</v>
      </c>
      <c r="E132" s="37" t="s">
        <v>61</v>
      </c>
      <c r="F132" s="32" t="s">
        <v>43</v>
      </c>
      <c r="G132" s="80" t="s">
        <v>2</v>
      </c>
      <c r="H132" s="50">
        <v>13800</v>
      </c>
      <c r="I132" s="50"/>
    </row>
    <row r="133" spans="1:9" s="8" customFormat="1" x14ac:dyDescent="0.2">
      <c r="A133" s="168" t="s">
        <v>43</v>
      </c>
      <c r="B133" s="169" t="s">
        <v>199</v>
      </c>
      <c r="C133" s="170" t="s">
        <v>200</v>
      </c>
      <c r="D133" s="171" t="s">
        <v>45</v>
      </c>
      <c r="E133" s="37" t="s">
        <v>61</v>
      </c>
      <c r="F133" s="32" t="s">
        <v>44</v>
      </c>
      <c r="G133" s="30" t="s">
        <v>12</v>
      </c>
      <c r="H133" s="50">
        <v>62500</v>
      </c>
      <c r="I133" s="50"/>
    </row>
    <row r="134" spans="1:9" x14ac:dyDescent="0.2">
      <c r="A134" s="168" t="s">
        <v>43</v>
      </c>
      <c r="B134" s="169" t="s">
        <v>199</v>
      </c>
      <c r="C134" s="170" t="s">
        <v>200</v>
      </c>
      <c r="D134" s="171" t="s">
        <v>45</v>
      </c>
      <c r="E134" s="37" t="s">
        <v>61</v>
      </c>
      <c r="F134" s="29" t="s">
        <v>45</v>
      </c>
      <c r="G134" s="30" t="s">
        <v>20</v>
      </c>
      <c r="H134" s="50"/>
      <c r="I134" s="50"/>
    </row>
    <row r="135" spans="1:9" x14ac:dyDescent="0.2">
      <c r="A135" s="168" t="s">
        <v>43</v>
      </c>
      <c r="B135" s="169" t="s">
        <v>199</v>
      </c>
      <c r="C135" s="170" t="s">
        <v>200</v>
      </c>
      <c r="D135" s="171" t="s">
        <v>45</v>
      </c>
      <c r="E135" s="37" t="s">
        <v>61</v>
      </c>
      <c r="F135" s="29" t="s">
        <v>46</v>
      </c>
      <c r="G135" s="30" t="s">
        <v>118</v>
      </c>
      <c r="H135" s="50">
        <v>22534</v>
      </c>
      <c r="I135" s="50"/>
    </row>
    <row r="136" spans="1:9" s="25" customFormat="1" x14ac:dyDescent="0.2">
      <c r="A136" s="200"/>
      <c r="B136" s="201"/>
      <c r="C136" s="202"/>
      <c r="D136" s="202"/>
      <c r="E136" s="203"/>
      <c r="F136" s="204"/>
      <c r="G136" s="205" t="s">
        <v>1</v>
      </c>
      <c r="H136" s="206">
        <f>SUM(H132:H135)</f>
        <v>98834</v>
      </c>
      <c r="I136" s="206"/>
    </row>
    <row r="137" spans="1:9" s="20" customFormat="1" x14ac:dyDescent="0.2">
      <c r="A137" s="154"/>
      <c r="B137" s="155"/>
      <c r="C137" s="156"/>
      <c r="D137" s="156"/>
      <c r="E137" s="41"/>
      <c r="F137" s="40"/>
      <c r="G137" s="39" t="s">
        <v>3</v>
      </c>
      <c r="H137" s="54"/>
      <c r="I137" s="54"/>
    </row>
    <row r="138" spans="1:9" s="8" customFormat="1" x14ac:dyDescent="0.2">
      <c r="A138" s="168" t="s">
        <v>43</v>
      </c>
      <c r="B138" s="169" t="s">
        <v>199</v>
      </c>
      <c r="C138" s="170" t="s">
        <v>200</v>
      </c>
      <c r="D138" s="171" t="s">
        <v>45</v>
      </c>
      <c r="E138" s="37" t="s">
        <v>62</v>
      </c>
      <c r="F138" s="32" t="s">
        <v>44</v>
      </c>
      <c r="G138" s="30" t="s">
        <v>35</v>
      </c>
      <c r="H138" s="50">
        <f>2500+1500</f>
        <v>4000</v>
      </c>
      <c r="I138" s="50"/>
    </row>
    <row r="139" spans="1:9" s="87" customFormat="1" x14ac:dyDescent="0.2">
      <c r="A139" s="168" t="s">
        <v>43</v>
      </c>
      <c r="B139" s="173" t="s">
        <v>13</v>
      </c>
      <c r="C139" s="170" t="s">
        <v>200</v>
      </c>
      <c r="D139" s="170" t="s">
        <v>43</v>
      </c>
      <c r="E139" s="96">
        <v>1552</v>
      </c>
      <c r="F139" s="118">
        <v>11</v>
      </c>
      <c r="G139" s="80" t="s">
        <v>117</v>
      </c>
      <c r="H139" s="67"/>
      <c r="I139" s="67"/>
    </row>
    <row r="140" spans="1:9" s="16" customFormat="1" x14ac:dyDescent="0.2">
      <c r="A140" s="168" t="s">
        <v>43</v>
      </c>
      <c r="B140" s="169" t="s">
        <v>199</v>
      </c>
      <c r="C140" s="170" t="s">
        <v>200</v>
      </c>
      <c r="D140" s="171" t="s">
        <v>45</v>
      </c>
      <c r="E140" s="96">
        <v>1552</v>
      </c>
      <c r="F140" s="97" t="s">
        <v>103</v>
      </c>
      <c r="G140" s="80" t="s">
        <v>124</v>
      </c>
      <c r="H140" s="67">
        <v>3800</v>
      </c>
      <c r="I140" s="67"/>
    </row>
    <row r="141" spans="1:9" s="73" customFormat="1" x14ac:dyDescent="0.2">
      <c r="A141" s="168" t="s">
        <v>43</v>
      </c>
      <c r="B141" s="169" t="s">
        <v>199</v>
      </c>
      <c r="C141" s="170" t="s">
        <v>200</v>
      </c>
      <c r="D141" s="171" t="s">
        <v>45</v>
      </c>
      <c r="E141" s="96">
        <v>1552</v>
      </c>
      <c r="F141" s="97">
        <v>14</v>
      </c>
      <c r="G141" s="80" t="s">
        <v>205</v>
      </c>
      <c r="H141" s="67">
        <v>21000</v>
      </c>
      <c r="I141" s="67"/>
    </row>
    <row r="142" spans="1:9" s="16" customFormat="1" x14ac:dyDescent="0.2">
      <c r="A142" s="168" t="s">
        <v>43</v>
      </c>
      <c r="B142" s="195" t="s">
        <v>45</v>
      </c>
      <c r="C142" s="170" t="s">
        <v>200</v>
      </c>
      <c r="D142" s="171" t="s">
        <v>45</v>
      </c>
      <c r="E142" s="96">
        <v>1552</v>
      </c>
      <c r="F142" s="97">
        <v>17</v>
      </c>
      <c r="G142" s="80" t="s">
        <v>211</v>
      </c>
      <c r="H142" s="67">
        <v>8000</v>
      </c>
      <c r="I142" s="67"/>
    </row>
    <row r="143" spans="1:9" s="16" customFormat="1" x14ac:dyDescent="0.2">
      <c r="A143" s="168" t="s">
        <v>43</v>
      </c>
      <c r="B143" s="173" t="s">
        <v>199</v>
      </c>
      <c r="C143" s="170" t="s">
        <v>200</v>
      </c>
      <c r="D143" s="170" t="s">
        <v>45</v>
      </c>
      <c r="E143" s="96">
        <v>1552</v>
      </c>
      <c r="F143" s="118">
        <v>15</v>
      </c>
      <c r="G143" s="80" t="s">
        <v>212</v>
      </c>
      <c r="H143" s="67">
        <v>500</v>
      </c>
      <c r="I143" s="67"/>
    </row>
    <row r="144" spans="1:9" s="82" customFormat="1" x14ac:dyDescent="0.2">
      <c r="A144" s="168" t="s">
        <v>43</v>
      </c>
      <c r="B144" s="169" t="s">
        <v>199</v>
      </c>
      <c r="C144" s="170" t="s">
        <v>200</v>
      </c>
      <c r="D144" s="171" t="s">
        <v>45</v>
      </c>
      <c r="E144" s="109">
        <v>1552</v>
      </c>
      <c r="F144" s="196">
        <v>16</v>
      </c>
      <c r="G144" s="81" t="s">
        <v>213</v>
      </c>
      <c r="H144" s="67">
        <v>1500</v>
      </c>
      <c r="I144" s="67"/>
    </row>
    <row r="145" spans="1:9" s="108" customFormat="1" ht="25.5" x14ac:dyDescent="0.2">
      <c r="A145" s="213" t="s">
        <v>43</v>
      </c>
      <c r="B145" s="214" t="s">
        <v>199</v>
      </c>
      <c r="C145" s="215" t="s">
        <v>200</v>
      </c>
      <c r="D145" s="216" t="s">
        <v>45</v>
      </c>
      <c r="E145" s="217">
        <v>1552</v>
      </c>
      <c r="F145" s="218" t="s">
        <v>223</v>
      </c>
      <c r="G145" s="219" t="s">
        <v>224</v>
      </c>
      <c r="H145" s="220">
        <v>4298</v>
      </c>
      <c r="I145" s="220"/>
    </row>
    <row r="146" spans="1:9" s="20" customFormat="1" x14ac:dyDescent="0.2">
      <c r="A146" s="154"/>
      <c r="B146" s="155"/>
      <c r="C146" s="156"/>
      <c r="D146" s="156"/>
      <c r="E146" s="41"/>
      <c r="F146" s="40"/>
      <c r="G146" s="39" t="s">
        <v>4</v>
      </c>
      <c r="H146" s="54">
        <f>SUM(H138:H145)</f>
        <v>43098</v>
      </c>
      <c r="I146" s="54"/>
    </row>
    <row r="147" spans="1:9" s="24" customFormat="1" x14ac:dyDescent="0.2">
      <c r="A147" s="143"/>
      <c r="B147" s="144"/>
      <c r="C147" s="146"/>
      <c r="D147" s="146"/>
      <c r="E147" s="38"/>
      <c r="F147" s="35"/>
      <c r="G147" s="36" t="s">
        <v>5</v>
      </c>
      <c r="H147" s="52">
        <f>H110+H111+H117+H118+H125+H130+H136+H146</f>
        <v>405302</v>
      </c>
      <c r="I147" s="52"/>
    </row>
    <row r="148" spans="1:9" s="20" customFormat="1" x14ac:dyDescent="0.2">
      <c r="A148" s="154"/>
      <c r="B148" s="157"/>
      <c r="C148" s="158"/>
      <c r="D148" s="158"/>
      <c r="E148" s="41"/>
      <c r="F148" s="42"/>
      <c r="G148" s="39"/>
      <c r="H148" s="54"/>
      <c r="I148" s="54"/>
    </row>
    <row r="149" spans="1:9" s="20" customFormat="1" x14ac:dyDescent="0.2">
      <c r="A149" s="154"/>
      <c r="B149" s="155"/>
      <c r="C149" s="156"/>
      <c r="D149" s="156"/>
      <c r="E149" s="41"/>
      <c r="F149" s="40"/>
      <c r="G149" s="36" t="s">
        <v>6</v>
      </c>
      <c r="H149" s="54"/>
      <c r="I149" s="54"/>
    </row>
    <row r="150" spans="1:9" x14ac:dyDescent="0.2">
      <c r="A150" s="168" t="s">
        <v>43</v>
      </c>
      <c r="B150" s="169" t="s">
        <v>199</v>
      </c>
      <c r="C150" s="171" t="s">
        <v>200</v>
      </c>
      <c r="D150" s="171" t="s">
        <v>46</v>
      </c>
      <c r="E150" s="37">
        <v>1227</v>
      </c>
      <c r="F150" s="28"/>
      <c r="G150" s="30" t="s">
        <v>32</v>
      </c>
      <c r="H150" s="50">
        <v>3249</v>
      </c>
      <c r="I150" s="50"/>
    </row>
    <row r="151" spans="1:9" s="16" customFormat="1" x14ac:dyDescent="0.2">
      <c r="A151" s="207" t="s">
        <v>43</v>
      </c>
      <c r="B151" s="208" t="s">
        <v>199</v>
      </c>
      <c r="C151" s="210" t="s">
        <v>200</v>
      </c>
      <c r="D151" s="210" t="s">
        <v>46</v>
      </c>
      <c r="E151" s="211">
        <v>1226</v>
      </c>
      <c r="F151" s="221"/>
      <c r="G151" s="117" t="s">
        <v>225</v>
      </c>
      <c r="H151" s="51">
        <v>100</v>
      </c>
      <c r="I151" s="51"/>
    </row>
    <row r="152" spans="1:9" x14ac:dyDescent="0.2">
      <c r="A152" s="168"/>
      <c r="B152" s="169"/>
      <c r="C152" s="171"/>
      <c r="D152" s="171"/>
      <c r="E152" s="37"/>
      <c r="F152" s="28"/>
      <c r="G152" s="30"/>
      <c r="H152" s="50"/>
      <c r="I152" s="50"/>
    </row>
    <row r="153" spans="1:9" s="19" customFormat="1" x14ac:dyDescent="0.2">
      <c r="A153" s="143"/>
      <c r="B153" s="148"/>
      <c r="C153" s="149"/>
      <c r="D153" s="149"/>
      <c r="E153" s="38"/>
      <c r="F153" s="33"/>
      <c r="G153" s="36" t="s">
        <v>7</v>
      </c>
      <c r="H153" s="66">
        <f>SUM(H150:H152)</f>
        <v>3349</v>
      </c>
      <c r="I153" s="66"/>
    </row>
    <row r="154" spans="1:9" s="19" customFormat="1" x14ac:dyDescent="0.2">
      <c r="A154" s="143"/>
      <c r="B154" s="148"/>
      <c r="C154" s="149"/>
      <c r="D154" s="149"/>
      <c r="E154" s="38"/>
      <c r="F154" s="33"/>
      <c r="G154" s="36"/>
      <c r="H154" s="66"/>
      <c r="I154" s="66"/>
    </row>
    <row r="155" spans="1:9" s="82" customFormat="1" x14ac:dyDescent="0.2">
      <c r="A155" s="168" t="s">
        <v>30</v>
      </c>
      <c r="B155" s="169" t="s">
        <v>44</v>
      </c>
      <c r="C155" s="171" t="s">
        <v>200</v>
      </c>
      <c r="D155" s="171" t="s">
        <v>13</v>
      </c>
      <c r="E155" s="109">
        <v>1251</v>
      </c>
      <c r="F155" s="110"/>
      <c r="G155" s="81" t="s">
        <v>190</v>
      </c>
      <c r="H155" s="67">
        <v>25000</v>
      </c>
      <c r="I155" s="67" t="s">
        <v>226</v>
      </c>
    </row>
    <row r="156" spans="1:9" s="19" customFormat="1" x14ac:dyDescent="0.2">
      <c r="A156" s="143"/>
      <c r="B156" s="148"/>
      <c r="C156" s="149"/>
      <c r="D156" s="149"/>
      <c r="E156" s="38"/>
      <c r="F156" s="33"/>
      <c r="G156" s="36"/>
      <c r="H156" s="66"/>
      <c r="I156" s="66"/>
    </row>
    <row r="157" spans="1:9" s="73" customFormat="1" x14ac:dyDescent="0.2">
      <c r="A157" s="168" t="s">
        <v>43</v>
      </c>
      <c r="B157" s="169" t="s">
        <v>45</v>
      </c>
      <c r="C157" s="171" t="s">
        <v>200</v>
      </c>
      <c r="D157" s="171" t="s">
        <v>63</v>
      </c>
      <c r="E157" s="96">
        <v>1483</v>
      </c>
      <c r="F157" s="98"/>
      <c r="G157" s="80" t="s">
        <v>129</v>
      </c>
      <c r="H157" s="69">
        <v>10000</v>
      </c>
      <c r="I157" s="69"/>
    </row>
    <row r="158" spans="1:9" s="24" customFormat="1" x14ac:dyDescent="0.2">
      <c r="A158" s="168" t="s">
        <v>201</v>
      </c>
      <c r="B158" s="173" t="s">
        <v>43</v>
      </c>
      <c r="C158" s="170" t="s">
        <v>200</v>
      </c>
      <c r="D158" s="170" t="s">
        <v>63</v>
      </c>
      <c r="E158" s="96">
        <v>1484</v>
      </c>
      <c r="F158" s="34"/>
      <c r="G158" s="80" t="s">
        <v>131</v>
      </c>
      <c r="H158" s="67">
        <v>4827</v>
      </c>
      <c r="I158" s="67"/>
    </row>
    <row r="159" spans="1:9" s="24" customFormat="1" x14ac:dyDescent="0.2">
      <c r="A159" s="168"/>
      <c r="B159" s="173"/>
      <c r="C159" s="170"/>
      <c r="D159" s="170"/>
      <c r="E159" s="96"/>
      <c r="F159" s="34"/>
      <c r="G159" s="80"/>
      <c r="H159" s="67"/>
      <c r="I159" s="67"/>
    </row>
    <row r="160" spans="1:9" x14ac:dyDescent="0.2">
      <c r="A160" s="150"/>
      <c r="B160" s="151"/>
      <c r="C160" s="152"/>
      <c r="D160" s="152"/>
      <c r="E160" s="37"/>
      <c r="F160" s="28"/>
      <c r="G160" s="36" t="s">
        <v>8</v>
      </c>
      <c r="H160" s="69"/>
      <c r="I160" s="69"/>
    </row>
    <row r="161" spans="1:9" x14ac:dyDescent="0.2">
      <c r="A161" s="168" t="s">
        <v>43</v>
      </c>
      <c r="B161" s="169" t="s">
        <v>199</v>
      </c>
      <c r="C161" s="171" t="s">
        <v>200</v>
      </c>
      <c r="D161" s="171" t="s">
        <v>44</v>
      </c>
      <c r="E161" s="37" t="s">
        <v>64</v>
      </c>
      <c r="F161" s="28"/>
      <c r="G161" s="30" t="s">
        <v>65</v>
      </c>
      <c r="H161" s="69">
        <v>612</v>
      </c>
      <c r="I161" s="69"/>
    </row>
    <row r="162" spans="1:9" x14ac:dyDescent="0.2">
      <c r="A162" s="168" t="s">
        <v>43</v>
      </c>
      <c r="B162" s="169" t="s">
        <v>199</v>
      </c>
      <c r="C162" s="171" t="s">
        <v>200</v>
      </c>
      <c r="D162" s="171" t="s">
        <v>44</v>
      </c>
      <c r="E162" s="37" t="s">
        <v>66</v>
      </c>
      <c r="F162" s="28"/>
      <c r="G162" s="30" t="s">
        <v>67</v>
      </c>
      <c r="H162" s="69">
        <v>6000</v>
      </c>
      <c r="I162" s="69"/>
    </row>
    <row r="163" spans="1:9" s="27" customFormat="1" ht="51" x14ac:dyDescent="0.2">
      <c r="A163" s="168" t="s">
        <v>43</v>
      </c>
      <c r="B163" s="169" t="s">
        <v>199</v>
      </c>
      <c r="C163" s="171" t="s">
        <v>200</v>
      </c>
      <c r="D163" s="171" t="s">
        <v>44</v>
      </c>
      <c r="E163" s="45" t="s">
        <v>68</v>
      </c>
      <c r="F163" s="48" t="s">
        <v>36</v>
      </c>
      <c r="G163" s="31" t="s">
        <v>37</v>
      </c>
      <c r="H163" s="83">
        <f>1500+706</f>
        <v>2206</v>
      </c>
      <c r="I163" s="83" t="s">
        <v>227</v>
      </c>
    </row>
    <row r="164" spans="1:9" s="27" customFormat="1" x14ac:dyDescent="0.2">
      <c r="A164" s="168" t="s">
        <v>43</v>
      </c>
      <c r="B164" s="169" t="s">
        <v>199</v>
      </c>
      <c r="C164" s="171" t="s">
        <v>200</v>
      </c>
      <c r="D164" s="171" t="s">
        <v>44</v>
      </c>
      <c r="E164" s="45" t="s">
        <v>68</v>
      </c>
      <c r="F164" s="48" t="s">
        <v>43</v>
      </c>
      <c r="G164" s="31" t="s">
        <v>38</v>
      </c>
      <c r="H164" s="70">
        <v>2500</v>
      </c>
      <c r="I164" s="70"/>
    </row>
    <row r="165" spans="1:9" s="108" customFormat="1" x14ac:dyDescent="0.2">
      <c r="A165" s="168" t="s">
        <v>43</v>
      </c>
      <c r="B165" s="169" t="s">
        <v>199</v>
      </c>
      <c r="C165" s="171" t="s">
        <v>200</v>
      </c>
      <c r="D165" s="171" t="s">
        <v>44</v>
      </c>
      <c r="E165" s="106">
        <v>1551</v>
      </c>
      <c r="F165" s="105" t="s">
        <v>44</v>
      </c>
      <c r="G165" s="107" t="s">
        <v>191</v>
      </c>
      <c r="H165" s="83">
        <v>2000</v>
      </c>
      <c r="I165" s="83"/>
    </row>
    <row r="166" spans="1:9" s="108" customFormat="1" x14ac:dyDescent="0.2">
      <c r="A166" s="168" t="s">
        <v>43</v>
      </c>
      <c r="B166" s="169" t="s">
        <v>199</v>
      </c>
      <c r="C166" s="171" t="s">
        <v>200</v>
      </c>
      <c r="D166" s="171" t="s">
        <v>44</v>
      </c>
      <c r="E166" s="106">
        <v>1551</v>
      </c>
      <c r="F166" s="105" t="s">
        <v>45</v>
      </c>
      <c r="G166" s="107" t="s">
        <v>192</v>
      </c>
      <c r="H166" s="83">
        <v>1200</v>
      </c>
      <c r="I166" s="83"/>
    </row>
    <row r="167" spans="1:9" s="108" customFormat="1" x14ac:dyDescent="0.2">
      <c r="A167" s="168" t="s">
        <v>43</v>
      </c>
      <c r="B167" s="169" t="s">
        <v>199</v>
      </c>
      <c r="C167" s="171" t="s">
        <v>200</v>
      </c>
      <c r="D167" s="222" t="s">
        <v>13</v>
      </c>
      <c r="E167" s="106">
        <v>1551</v>
      </c>
      <c r="F167" s="105" t="s">
        <v>46</v>
      </c>
      <c r="G167" s="107" t="s">
        <v>228</v>
      </c>
      <c r="H167" s="83">
        <v>3000</v>
      </c>
      <c r="I167" s="83"/>
    </row>
    <row r="168" spans="1:9" s="223" customFormat="1" x14ac:dyDescent="0.2">
      <c r="A168" s="207" t="s">
        <v>43</v>
      </c>
      <c r="B168" s="208" t="s">
        <v>199</v>
      </c>
      <c r="C168" s="210" t="s">
        <v>200</v>
      </c>
      <c r="D168" s="210" t="s">
        <v>44</v>
      </c>
      <c r="E168" s="217">
        <v>1551</v>
      </c>
      <c r="F168" s="218" t="s">
        <v>47</v>
      </c>
      <c r="G168" s="219" t="s">
        <v>229</v>
      </c>
      <c r="H168" s="220">
        <v>200</v>
      </c>
      <c r="I168" s="220"/>
    </row>
    <row r="169" spans="1:9" s="19" customFormat="1" x14ac:dyDescent="0.2">
      <c r="A169" s="143"/>
      <c r="B169" s="148"/>
      <c r="C169" s="149"/>
      <c r="D169" s="149"/>
      <c r="E169" s="38"/>
      <c r="F169" s="33"/>
      <c r="G169" s="36" t="s">
        <v>9</v>
      </c>
      <c r="H169" s="66">
        <f>SUM(H161:H168)</f>
        <v>17718</v>
      </c>
      <c r="I169" s="66"/>
    </row>
    <row r="170" spans="1:9" x14ac:dyDescent="0.2">
      <c r="A170" s="150"/>
      <c r="B170" s="151"/>
      <c r="C170" s="152"/>
      <c r="D170" s="152"/>
      <c r="E170" s="37"/>
      <c r="F170" s="28"/>
      <c r="G170" s="30"/>
      <c r="H170" s="69"/>
      <c r="I170" s="69"/>
    </row>
    <row r="171" spans="1:9" s="16" customFormat="1" x14ac:dyDescent="0.2">
      <c r="A171" s="224" t="s">
        <v>230</v>
      </c>
      <c r="B171" s="225" t="s">
        <v>199</v>
      </c>
      <c r="C171" s="226" t="s">
        <v>200</v>
      </c>
      <c r="D171" s="226" t="s">
        <v>13</v>
      </c>
      <c r="E171" s="211">
        <v>1221</v>
      </c>
      <c r="F171" s="221"/>
      <c r="G171" s="117" t="s">
        <v>231</v>
      </c>
      <c r="H171" s="227">
        <v>1500</v>
      </c>
      <c r="I171" s="227"/>
    </row>
    <row r="172" spans="1:9" s="104" customFormat="1" ht="17.25" customHeight="1" x14ac:dyDescent="0.2">
      <c r="A172" s="174" t="s">
        <v>30</v>
      </c>
      <c r="B172" s="175" t="s">
        <v>43</v>
      </c>
      <c r="C172" s="175" t="s">
        <v>200</v>
      </c>
      <c r="D172" s="175" t="s">
        <v>13</v>
      </c>
      <c r="E172" s="102" t="s">
        <v>69</v>
      </c>
      <c r="F172" s="101"/>
      <c r="G172" s="59" t="s">
        <v>104</v>
      </c>
      <c r="H172" s="103">
        <v>60000</v>
      </c>
      <c r="I172" s="103"/>
    </row>
    <row r="173" spans="1:9" x14ac:dyDescent="0.2">
      <c r="A173" s="150"/>
      <c r="B173" s="151"/>
      <c r="C173" s="152"/>
      <c r="D173" s="152"/>
      <c r="E173" s="37"/>
      <c r="F173" s="28"/>
      <c r="G173" s="30"/>
      <c r="H173" s="69"/>
      <c r="I173" s="69"/>
    </row>
    <row r="174" spans="1:9" s="24" customFormat="1" x14ac:dyDescent="0.2">
      <c r="A174" s="143"/>
      <c r="B174" s="144"/>
      <c r="C174" s="146"/>
      <c r="D174" s="146"/>
      <c r="E174" s="38"/>
      <c r="F174" s="34"/>
      <c r="G174" s="36" t="s">
        <v>10</v>
      </c>
      <c r="H174" s="66">
        <f>H97+H107+H147+H153+H157+H158+H169+H172+H155+H171</f>
        <v>2641148</v>
      </c>
      <c r="I174" s="66"/>
    </row>
    <row r="175" spans="1:9" s="24" customFormat="1" x14ac:dyDescent="0.2">
      <c r="A175" s="143"/>
      <c r="B175" s="144"/>
      <c r="C175" s="146"/>
      <c r="D175" s="146"/>
      <c r="E175" s="38"/>
      <c r="F175" s="34"/>
      <c r="G175" s="36"/>
      <c r="H175" s="66"/>
      <c r="I175" s="66"/>
    </row>
    <row r="176" spans="1:9" s="87" customFormat="1" x14ac:dyDescent="0.2">
      <c r="A176" s="168" t="s">
        <v>202</v>
      </c>
      <c r="B176" s="173" t="s">
        <v>43</v>
      </c>
      <c r="C176" s="170" t="s">
        <v>200</v>
      </c>
      <c r="D176" s="170" t="s">
        <v>43</v>
      </c>
      <c r="E176" s="96">
        <v>3803</v>
      </c>
      <c r="F176" s="79"/>
      <c r="G176" s="80" t="s">
        <v>130</v>
      </c>
      <c r="H176" s="69">
        <v>2000000</v>
      </c>
      <c r="I176" s="69"/>
    </row>
    <row r="177" spans="1:13" s="87" customFormat="1" x14ac:dyDescent="0.2">
      <c r="A177" s="168" t="s">
        <v>201</v>
      </c>
      <c r="B177" s="173" t="s">
        <v>44</v>
      </c>
      <c r="C177" s="170" t="s">
        <v>46</v>
      </c>
      <c r="D177" s="170" t="s">
        <v>45</v>
      </c>
      <c r="E177" s="96">
        <v>3804</v>
      </c>
      <c r="F177" s="79"/>
      <c r="G177" s="80" t="s">
        <v>193</v>
      </c>
      <c r="H177" s="67">
        <v>12149</v>
      </c>
      <c r="I177" s="67"/>
      <c r="M177" s="87" t="s">
        <v>41</v>
      </c>
    </row>
    <row r="178" spans="1:13" s="87" customFormat="1" x14ac:dyDescent="0.2">
      <c r="A178" s="168"/>
      <c r="B178" s="173"/>
      <c r="C178" s="170"/>
      <c r="D178" s="170"/>
      <c r="E178" s="96"/>
      <c r="F178" s="79"/>
      <c r="G178" s="80"/>
      <c r="H178" s="67"/>
      <c r="I178" s="67"/>
    </row>
    <row r="179" spans="1:13" s="19" customFormat="1" x14ac:dyDescent="0.2">
      <c r="A179" s="228"/>
      <c r="B179" s="229"/>
      <c r="C179" s="230"/>
      <c r="D179" s="231"/>
      <c r="E179" s="38"/>
      <c r="F179" s="232"/>
      <c r="G179" s="232" t="s">
        <v>232</v>
      </c>
      <c r="H179" s="52"/>
      <c r="I179" s="52"/>
    </row>
    <row r="180" spans="1:13" s="237" customFormat="1" x14ac:dyDescent="0.2">
      <c r="A180" s="167" t="s">
        <v>43</v>
      </c>
      <c r="B180" s="233" t="s">
        <v>199</v>
      </c>
      <c r="C180" s="129" t="s">
        <v>42</v>
      </c>
      <c r="D180" s="234" t="s">
        <v>44</v>
      </c>
      <c r="E180" s="94" t="s">
        <v>233</v>
      </c>
      <c r="F180" s="235"/>
      <c r="G180" s="236" t="s">
        <v>234</v>
      </c>
      <c r="H180" s="83">
        <v>5000</v>
      </c>
      <c r="I180" s="83" t="s">
        <v>222</v>
      </c>
    </row>
    <row r="181" spans="1:13" s="19" customFormat="1" x14ac:dyDescent="0.2">
      <c r="A181" s="228"/>
      <c r="B181" s="229"/>
      <c r="C181" s="230"/>
      <c r="D181" s="231"/>
      <c r="E181" s="38"/>
      <c r="F181" s="38"/>
      <c r="G181" s="232" t="s">
        <v>235</v>
      </c>
      <c r="H181" s="52">
        <f>SUM(H180:H180)</f>
        <v>5000</v>
      </c>
      <c r="I181" s="52"/>
    </row>
    <row r="182" spans="1:13" s="87" customFormat="1" x14ac:dyDescent="0.2">
      <c r="A182" s="168"/>
      <c r="B182" s="173"/>
      <c r="C182" s="170"/>
      <c r="D182" s="170"/>
      <c r="E182" s="96"/>
      <c r="F182" s="79"/>
      <c r="G182" s="80"/>
      <c r="H182" s="67"/>
      <c r="I182" s="67"/>
    </row>
    <row r="183" spans="1:13" x14ac:dyDescent="0.2">
      <c r="A183" s="159"/>
      <c r="B183" s="127"/>
      <c r="C183" s="127"/>
      <c r="D183" s="128"/>
      <c r="E183" s="17"/>
      <c r="F183" s="17"/>
      <c r="G183" s="17"/>
      <c r="H183" s="50"/>
      <c r="I183" s="50"/>
    </row>
    <row r="184" spans="1:13" x14ac:dyDescent="0.2">
      <c r="A184" s="160"/>
      <c r="B184" s="161"/>
      <c r="C184" s="162"/>
      <c r="D184" s="163"/>
      <c r="E184" s="99"/>
      <c r="F184" s="99"/>
      <c r="G184" s="100"/>
      <c r="H184" s="55"/>
      <c r="I184" s="55"/>
    </row>
    <row r="185" spans="1:13" s="16" customFormat="1" x14ac:dyDescent="0.2">
      <c r="A185" s="164"/>
      <c r="B185" s="164"/>
      <c r="C185" s="165"/>
      <c r="D185" s="165"/>
      <c r="E185" s="43"/>
      <c r="F185" s="43"/>
      <c r="G185" s="44" t="s">
        <v>11</v>
      </c>
      <c r="H185" s="65">
        <f>+H174+H176+H177+H181</f>
        <v>4658297</v>
      </c>
      <c r="I185" s="65"/>
    </row>
    <row r="188" spans="1:13" x14ac:dyDescent="0.2">
      <c r="H188" s="58" t="e">
        <f>+#REF!-H185</f>
        <v>#REF!</v>
      </c>
    </row>
    <row r="189" spans="1:13" x14ac:dyDescent="0.2">
      <c r="H189" s="58">
        <v>51349</v>
      </c>
    </row>
    <row r="193" spans="1:9" s="182" customFormat="1" x14ac:dyDescent="0.2">
      <c r="A193" s="181"/>
      <c r="B193" s="181"/>
      <c r="C193" s="181"/>
      <c r="D193" s="181"/>
      <c r="H193" s="183"/>
      <c r="I193" s="183"/>
    </row>
  </sheetData>
  <mergeCells count="1">
    <mergeCell ref="C3:G3"/>
  </mergeCells>
  <phoneticPr fontId="0" type="noConversion"/>
  <pageMargins left="0.6692913385826772" right="0.31496062992125984" top="0.62992125984251968" bottom="0.5" header="0.31496062992125984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0"/>
  <sheetViews>
    <sheetView tabSelected="1" workbookViewId="0">
      <selection activeCell="B6" sqref="B6"/>
    </sheetView>
  </sheetViews>
  <sheetFormatPr defaultRowHeight="12.75" x14ac:dyDescent="0.2"/>
  <cols>
    <col min="1" max="1" width="3.85546875" style="166" customWidth="1"/>
    <col min="2" max="2" width="3.42578125" style="166" customWidth="1"/>
    <col min="3" max="3" width="3.28515625" style="166" customWidth="1"/>
    <col min="4" max="4" width="4.140625" style="166" customWidth="1"/>
    <col min="5" max="5" width="6.7109375" customWidth="1"/>
    <col min="6" max="6" width="3.85546875" customWidth="1"/>
    <col min="7" max="7" width="49.140625" customWidth="1"/>
    <col min="8" max="8" width="16.5703125" style="58" customWidth="1"/>
  </cols>
  <sheetData>
    <row r="1" spans="1:8" s="73" customFormat="1" x14ac:dyDescent="0.2">
      <c r="A1" s="119" t="s">
        <v>209</v>
      </c>
      <c r="B1" s="119"/>
      <c r="C1" s="119"/>
      <c r="D1" s="119"/>
      <c r="E1" s="71"/>
      <c r="F1" s="71"/>
      <c r="G1" s="72"/>
      <c r="H1" s="72" t="s">
        <v>197</v>
      </c>
    </row>
    <row r="2" spans="1:8" x14ac:dyDescent="0.2">
      <c r="A2" s="120"/>
      <c r="B2" s="120"/>
      <c r="C2" s="120"/>
      <c r="D2" s="120"/>
      <c r="E2" s="73"/>
      <c r="F2" s="73"/>
      <c r="G2" s="73"/>
      <c r="H2" s="74"/>
    </row>
    <row r="3" spans="1:8" ht="15.75" x14ac:dyDescent="0.2">
      <c r="A3" s="15" t="s">
        <v>21</v>
      </c>
      <c r="B3" s="121"/>
      <c r="C3" s="244" t="s">
        <v>22</v>
      </c>
      <c r="D3" s="245"/>
      <c r="E3" s="245"/>
      <c r="F3" s="245"/>
      <c r="G3" s="246"/>
      <c r="H3" s="74"/>
    </row>
    <row r="4" spans="1:8" x14ac:dyDescent="0.2">
      <c r="A4" s="120"/>
      <c r="B4" s="120"/>
      <c r="C4" s="120"/>
      <c r="D4" s="120"/>
      <c r="E4" s="73"/>
      <c r="F4" s="73"/>
      <c r="G4" s="73"/>
      <c r="H4" s="74"/>
    </row>
    <row r="5" spans="1:8" x14ac:dyDescent="0.2">
      <c r="A5" s="132"/>
      <c r="B5" s="120"/>
      <c r="C5" s="120" t="s">
        <v>41</v>
      </c>
      <c r="D5" s="120"/>
      <c r="E5" s="73"/>
      <c r="F5" s="73"/>
      <c r="G5" s="88"/>
      <c r="H5" s="89"/>
    </row>
    <row r="6" spans="1:8" x14ac:dyDescent="0.2">
      <c r="A6" s="133" t="s">
        <v>25</v>
      </c>
      <c r="B6" s="120"/>
      <c r="C6" s="120"/>
      <c r="D6" s="120"/>
      <c r="E6" s="73"/>
      <c r="F6" s="73"/>
      <c r="G6" s="90"/>
      <c r="H6" s="74"/>
    </row>
    <row r="7" spans="1:8" x14ac:dyDescent="0.2">
      <c r="A7" s="122" t="s">
        <v>15</v>
      </c>
      <c r="B7" s="134"/>
      <c r="C7" s="134"/>
      <c r="D7" s="134"/>
      <c r="E7" s="23" t="s">
        <v>14</v>
      </c>
      <c r="F7" s="22" t="s">
        <v>23</v>
      </c>
      <c r="G7" s="21" t="s">
        <v>24</v>
      </c>
      <c r="H7" s="56" t="s">
        <v>34</v>
      </c>
    </row>
    <row r="8" spans="1:8" x14ac:dyDescent="0.2">
      <c r="A8" s="123"/>
      <c r="B8" s="124"/>
      <c r="C8" s="124"/>
      <c r="D8" s="124"/>
      <c r="E8" s="91"/>
      <c r="F8" s="75"/>
      <c r="G8" s="76"/>
      <c r="H8" s="77"/>
    </row>
    <row r="9" spans="1:8" ht="12.95" customHeight="1" x14ac:dyDescent="0.2">
      <c r="A9" s="125"/>
      <c r="B9" s="126"/>
      <c r="C9" s="126"/>
      <c r="D9" s="126"/>
      <c r="E9" s="92"/>
      <c r="F9" s="78"/>
      <c r="G9" s="18" t="s">
        <v>75</v>
      </c>
      <c r="H9" s="67"/>
    </row>
    <row r="10" spans="1:8" s="16" customFormat="1" x14ac:dyDescent="0.2">
      <c r="A10" s="130"/>
      <c r="B10" s="131"/>
      <c r="C10" s="131"/>
      <c r="D10" s="131"/>
      <c r="E10" s="57"/>
      <c r="F10" s="47"/>
      <c r="G10" s="18"/>
      <c r="H10" s="51"/>
    </row>
    <row r="11" spans="1:8" x14ac:dyDescent="0.2">
      <c r="A11" s="125"/>
      <c r="B11" s="126"/>
      <c r="C11" s="126"/>
      <c r="D11" s="126"/>
      <c r="E11" s="92"/>
      <c r="F11" s="78"/>
      <c r="G11" s="18" t="s">
        <v>76</v>
      </c>
      <c r="H11" s="67"/>
    </row>
    <row r="12" spans="1:8" s="73" customFormat="1" x14ac:dyDescent="0.2">
      <c r="A12" s="135" t="s">
        <v>43</v>
      </c>
      <c r="B12" s="136" t="s">
        <v>44</v>
      </c>
      <c r="C12" s="137" t="s">
        <v>200</v>
      </c>
      <c r="D12" s="137" t="s">
        <v>43</v>
      </c>
      <c r="E12" s="94" t="s">
        <v>51</v>
      </c>
      <c r="F12" s="111"/>
      <c r="G12" s="85" t="s">
        <v>52</v>
      </c>
      <c r="H12" s="67">
        <v>50800</v>
      </c>
    </row>
    <row r="13" spans="1:8" s="73" customFormat="1" x14ac:dyDescent="0.2">
      <c r="A13" s="135" t="s">
        <v>43</v>
      </c>
      <c r="B13" s="136" t="s">
        <v>44</v>
      </c>
      <c r="C13" s="137" t="s">
        <v>200</v>
      </c>
      <c r="D13" s="137" t="s">
        <v>43</v>
      </c>
      <c r="E13" s="94" t="s">
        <v>51</v>
      </c>
      <c r="F13" s="93" t="s">
        <v>43</v>
      </c>
      <c r="G13" s="85" t="s">
        <v>105</v>
      </c>
      <c r="H13" s="67">
        <v>14710</v>
      </c>
    </row>
    <row r="14" spans="1:8" s="73" customFormat="1" x14ac:dyDescent="0.2">
      <c r="A14" s="135" t="s">
        <v>43</v>
      </c>
      <c r="B14" s="136" t="s">
        <v>44</v>
      </c>
      <c r="C14" s="137" t="s">
        <v>200</v>
      </c>
      <c r="D14" s="137" t="s">
        <v>43</v>
      </c>
      <c r="E14" s="94" t="s">
        <v>51</v>
      </c>
      <c r="F14" s="93" t="s">
        <v>44</v>
      </c>
      <c r="G14" s="85" t="s">
        <v>132</v>
      </c>
      <c r="H14" s="67">
        <v>4055</v>
      </c>
    </row>
    <row r="15" spans="1:8" s="73" customFormat="1" x14ac:dyDescent="0.2">
      <c r="A15" s="135" t="s">
        <v>43</v>
      </c>
      <c r="B15" s="136" t="s">
        <v>44</v>
      </c>
      <c r="C15" s="137" t="s">
        <v>200</v>
      </c>
      <c r="D15" s="137" t="s">
        <v>43</v>
      </c>
      <c r="E15" s="94" t="s">
        <v>51</v>
      </c>
      <c r="F15" s="93" t="s">
        <v>45</v>
      </c>
      <c r="G15" s="85" t="s">
        <v>133</v>
      </c>
      <c r="H15" s="67">
        <v>1006</v>
      </c>
    </row>
    <row r="16" spans="1:8" s="73" customFormat="1" x14ac:dyDescent="0.2">
      <c r="A16" s="135" t="s">
        <v>43</v>
      </c>
      <c r="B16" s="136" t="s">
        <v>13</v>
      </c>
      <c r="C16" s="137" t="s">
        <v>200</v>
      </c>
      <c r="D16" s="137" t="s">
        <v>43</v>
      </c>
      <c r="E16" s="94">
        <v>1102</v>
      </c>
      <c r="F16" s="84"/>
      <c r="G16" s="85" t="s">
        <v>17</v>
      </c>
      <c r="H16" s="67">
        <v>4925</v>
      </c>
    </row>
    <row r="17" spans="1:8" s="73" customFormat="1" x14ac:dyDescent="0.2">
      <c r="A17" s="135" t="s">
        <v>43</v>
      </c>
      <c r="B17" s="136" t="s">
        <v>13</v>
      </c>
      <c r="C17" s="137" t="s">
        <v>200</v>
      </c>
      <c r="D17" s="137" t="s">
        <v>43</v>
      </c>
      <c r="E17" s="94">
        <v>1102</v>
      </c>
      <c r="F17" s="84" t="s">
        <v>43</v>
      </c>
      <c r="G17" s="85" t="s">
        <v>110</v>
      </c>
      <c r="H17" s="67">
        <v>1414</v>
      </c>
    </row>
    <row r="18" spans="1:8" s="73" customFormat="1" x14ac:dyDescent="0.2">
      <c r="A18" s="135" t="s">
        <v>43</v>
      </c>
      <c r="B18" s="136" t="s">
        <v>44</v>
      </c>
      <c r="C18" s="137" t="s">
        <v>200</v>
      </c>
      <c r="D18" s="137" t="s">
        <v>44</v>
      </c>
      <c r="E18" s="94" t="s">
        <v>51</v>
      </c>
      <c r="F18" s="93" t="s">
        <v>46</v>
      </c>
      <c r="G18" s="85" t="s">
        <v>134</v>
      </c>
      <c r="H18" s="67">
        <f>4115+764</f>
        <v>4879</v>
      </c>
    </row>
    <row r="19" spans="1:8" s="87" customFormat="1" x14ac:dyDescent="0.2">
      <c r="A19" s="135" t="s">
        <v>43</v>
      </c>
      <c r="B19" s="136" t="s">
        <v>44</v>
      </c>
      <c r="C19" s="137" t="s">
        <v>200</v>
      </c>
      <c r="D19" s="137" t="s">
        <v>43</v>
      </c>
      <c r="E19" s="94" t="s">
        <v>51</v>
      </c>
      <c r="F19" s="112" t="s">
        <v>47</v>
      </c>
      <c r="G19" s="85" t="s">
        <v>135</v>
      </c>
      <c r="H19" s="67">
        <v>1100</v>
      </c>
    </row>
    <row r="20" spans="1:8" s="87" customFormat="1" x14ac:dyDescent="0.2">
      <c r="A20" s="135" t="s">
        <v>43</v>
      </c>
      <c r="B20" s="136" t="s">
        <v>44</v>
      </c>
      <c r="C20" s="137" t="s">
        <v>200</v>
      </c>
      <c r="D20" s="137" t="s">
        <v>43</v>
      </c>
      <c r="E20" s="94" t="s">
        <v>51</v>
      </c>
      <c r="F20" s="93" t="s">
        <v>26</v>
      </c>
      <c r="G20" s="85" t="s">
        <v>136</v>
      </c>
      <c r="H20" s="67"/>
    </row>
    <row r="21" spans="1:8" s="95" customFormat="1" x14ac:dyDescent="0.2">
      <c r="A21" s="135" t="s">
        <v>43</v>
      </c>
      <c r="B21" s="136" t="s">
        <v>44</v>
      </c>
      <c r="C21" s="137" t="s">
        <v>200</v>
      </c>
      <c r="D21" s="137" t="s">
        <v>43</v>
      </c>
      <c r="E21" s="94" t="s">
        <v>106</v>
      </c>
      <c r="F21" s="93" t="s">
        <v>43</v>
      </c>
      <c r="G21" s="85" t="s">
        <v>107</v>
      </c>
      <c r="H21" s="83"/>
    </row>
    <row r="22" spans="1:8" s="95" customFormat="1" x14ac:dyDescent="0.2">
      <c r="A22" s="135" t="s">
        <v>43</v>
      </c>
      <c r="B22" s="138" t="s">
        <v>45</v>
      </c>
      <c r="C22" s="139" t="s">
        <v>200</v>
      </c>
      <c r="D22" s="139" t="s">
        <v>43</v>
      </c>
      <c r="E22" s="94">
        <v>1110</v>
      </c>
      <c r="F22" s="84"/>
      <c r="G22" s="85" t="s">
        <v>16</v>
      </c>
      <c r="H22" s="83">
        <v>89600</v>
      </c>
    </row>
    <row r="23" spans="1:8" s="95" customFormat="1" ht="25.5" x14ac:dyDescent="0.2">
      <c r="A23" s="135" t="s">
        <v>43</v>
      </c>
      <c r="B23" s="138" t="s">
        <v>45</v>
      </c>
      <c r="C23" s="139" t="s">
        <v>200</v>
      </c>
      <c r="D23" s="139" t="s">
        <v>43</v>
      </c>
      <c r="E23" s="94">
        <v>1111</v>
      </c>
      <c r="F23" s="84"/>
      <c r="G23" s="85" t="s">
        <v>108</v>
      </c>
      <c r="H23" s="83">
        <v>25000</v>
      </c>
    </row>
    <row r="24" spans="1:8" s="95" customFormat="1" x14ac:dyDescent="0.2">
      <c r="A24" s="135" t="s">
        <v>43</v>
      </c>
      <c r="B24" s="138" t="s">
        <v>45</v>
      </c>
      <c r="C24" s="139" t="s">
        <v>200</v>
      </c>
      <c r="D24" s="139" t="s">
        <v>43</v>
      </c>
      <c r="E24" s="94">
        <v>1110</v>
      </c>
      <c r="F24" s="112" t="s">
        <v>43</v>
      </c>
      <c r="G24" s="85" t="s">
        <v>137</v>
      </c>
      <c r="H24" s="83">
        <v>20388</v>
      </c>
    </row>
    <row r="25" spans="1:8" s="87" customFormat="1" x14ac:dyDescent="0.2">
      <c r="A25" s="140" t="s">
        <v>43</v>
      </c>
      <c r="B25" s="141" t="s">
        <v>45</v>
      </c>
      <c r="C25" s="142" t="s">
        <v>200</v>
      </c>
      <c r="D25" s="142" t="s">
        <v>43</v>
      </c>
      <c r="E25" s="114">
        <v>1110</v>
      </c>
      <c r="F25" s="115" t="s">
        <v>44</v>
      </c>
      <c r="G25" s="116" t="s">
        <v>138</v>
      </c>
      <c r="H25" s="197">
        <v>5057</v>
      </c>
    </row>
    <row r="26" spans="1:8" s="87" customFormat="1" x14ac:dyDescent="0.2">
      <c r="A26" s="135" t="s">
        <v>43</v>
      </c>
      <c r="B26" s="138" t="s">
        <v>45</v>
      </c>
      <c r="C26" s="139" t="s">
        <v>200</v>
      </c>
      <c r="D26" s="139" t="s">
        <v>44</v>
      </c>
      <c r="E26" s="94">
        <v>1110</v>
      </c>
      <c r="F26" s="112" t="s">
        <v>45</v>
      </c>
      <c r="G26" s="85" t="s">
        <v>139</v>
      </c>
      <c r="H26" s="67">
        <f>7300+1733</f>
        <v>9033</v>
      </c>
    </row>
    <row r="27" spans="1:8" s="87" customFormat="1" x14ac:dyDescent="0.2">
      <c r="A27" s="135" t="s">
        <v>43</v>
      </c>
      <c r="B27" s="138" t="s">
        <v>45</v>
      </c>
      <c r="C27" s="139" t="s">
        <v>200</v>
      </c>
      <c r="D27" s="139" t="s">
        <v>43</v>
      </c>
      <c r="E27" s="94">
        <v>1110</v>
      </c>
      <c r="F27" s="112" t="s">
        <v>46</v>
      </c>
      <c r="G27" s="85" t="s">
        <v>140</v>
      </c>
      <c r="H27" s="83">
        <v>1600</v>
      </c>
    </row>
    <row r="28" spans="1:8" s="95" customFormat="1" x14ac:dyDescent="0.2">
      <c r="A28" s="135" t="s">
        <v>43</v>
      </c>
      <c r="B28" s="138" t="s">
        <v>45</v>
      </c>
      <c r="C28" s="139" t="s">
        <v>200</v>
      </c>
      <c r="D28" s="139" t="s">
        <v>43</v>
      </c>
      <c r="E28" s="94">
        <v>1110</v>
      </c>
      <c r="F28" s="112" t="s">
        <v>47</v>
      </c>
      <c r="G28" s="85" t="s">
        <v>141</v>
      </c>
      <c r="H28" s="83">
        <f>540-450</f>
        <v>90</v>
      </c>
    </row>
    <row r="29" spans="1:8" s="87" customFormat="1" x14ac:dyDescent="0.2">
      <c r="A29" s="135" t="s">
        <v>43</v>
      </c>
      <c r="B29" s="138" t="s">
        <v>13</v>
      </c>
      <c r="C29" s="139" t="s">
        <v>200</v>
      </c>
      <c r="D29" s="139" t="s">
        <v>43</v>
      </c>
      <c r="E29" s="94">
        <v>1113</v>
      </c>
      <c r="F29" s="112"/>
      <c r="G29" s="85" t="s">
        <v>142</v>
      </c>
      <c r="H29" s="68">
        <v>47700</v>
      </c>
    </row>
    <row r="30" spans="1:8" s="87" customFormat="1" ht="25.5" x14ac:dyDescent="0.2">
      <c r="A30" s="135" t="s">
        <v>43</v>
      </c>
      <c r="B30" s="138" t="s">
        <v>13</v>
      </c>
      <c r="C30" s="139" t="s">
        <v>200</v>
      </c>
      <c r="D30" s="139" t="s">
        <v>43</v>
      </c>
      <c r="E30" s="94">
        <v>1113</v>
      </c>
      <c r="F30" s="112" t="s">
        <v>43</v>
      </c>
      <c r="G30" s="85" t="s">
        <v>143</v>
      </c>
      <c r="H30" s="68">
        <v>13800</v>
      </c>
    </row>
    <row r="31" spans="1:8" s="87" customFormat="1" x14ac:dyDescent="0.2">
      <c r="A31" s="135" t="s">
        <v>43</v>
      </c>
      <c r="B31" s="138" t="s">
        <v>13</v>
      </c>
      <c r="C31" s="139" t="s">
        <v>200</v>
      </c>
      <c r="D31" s="139" t="s">
        <v>43</v>
      </c>
      <c r="E31" s="94">
        <v>1113</v>
      </c>
      <c r="F31" s="112" t="s">
        <v>44</v>
      </c>
      <c r="G31" s="85" t="s">
        <v>144</v>
      </c>
      <c r="H31" s="69">
        <v>3695</v>
      </c>
    </row>
    <row r="32" spans="1:8" s="87" customFormat="1" ht="12.95" customHeight="1" x14ac:dyDescent="0.2">
      <c r="A32" s="135" t="s">
        <v>43</v>
      </c>
      <c r="B32" s="138" t="s">
        <v>13</v>
      </c>
      <c r="C32" s="139" t="s">
        <v>200</v>
      </c>
      <c r="D32" s="139" t="s">
        <v>43</v>
      </c>
      <c r="E32" s="94">
        <v>1113</v>
      </c>
      <c r="F32" s="112" t="s">
        <v>45</v>
      </c>
      <c r="G32" s="85" t="s">
        <v>145</v>
      </c>
      <c r="H32" s="69">
        <v>917</v>
      </c>
    </row>
    <row r="33" spans="1:8" s="87" customFormat="1" x14ac:dyDescent="0.2">
      <c r="A33" s="135" t="s">
        <v>43</v>
      </c>
      <c r="B33" s="138" t="s">
        <v>13</v>
      </c>
      <c r="C33" s="139" t="s">
        <v>200</v>
      </c>
      <c r="D33" s="139" t="s">
        <v>44</v>
      </c>
      <c r="E33" s="94">
        <v>1113</v>
      </c>
      <c r="F33" s="112" t="s">
        <v>46</v>
      </c>
      <c r="G33" s="85" t="s">
        <v>146</v>
      </c>
      <c r="H33" s="69">
        <f>3900+315</f>
        <v>4215</v>
      </c>
    </row>
    <row r="34" spans="1:8" s="87" customFormat="1" x14ac:dyDescent="0.2">
      <c r="A34" s="135" t="s">
        <v>43</v>
      </c>
      <c r="B34" s="138" t="s">
        <v>13</v>
      </c>
      <c r="C34" s="139" t="s">
        <v>200</v>
      </c>
      <c r="D34" s="139" t="s">
        <v>43</v>
      </c>
      <c r="E34" s="94">
        <v>1113</v>
      </c>
      <c r="F34" s="112" t="s">
        <v>47</v>
      </c>
      <c r="G34" s="85" t="s">
        <v>147</v>
      </c>
      <c r="H34" s="69">
        <v>1090</v>
      </c>
    </row>
    <row r="35" spans="1:8" s="95" customFormat="1" x14ac:dyDescent="0.2">
      <c r="A35" s="135" t="s">
        <v>43</v>
      </c>
      <c r="B35" s="138" t="s">
        <v>13</v>
      </c>
      <c r="C35" s="139" t="s">
        <v>200</v>
      </c>
      <c r="D35" s="139" t="s">
        <v>43</v>
      </c>
      <c r="E35" s="94">
        <v>1113</v>
      </c>
      <c r="F35" s="112" t="s">
        <v>26</v>
      </c>
      <c r="G35" s="85" t="s">
        <v>148</v>
      </c>
      <c r="H35" s="70">
        <v>615</v>
      </c>
    </row>
    <row r="36" spans="1:8" s="87" customFormat="1" x14ac:dyDescent="0.2">
      <c r="A36" s="135" t="s">
        <v>43</v>
      </c>
      <c r="B36" s="138" t="s">
        <v>210</v>
      </c>
      <c r="C36" s="139" t="s">
        <v>200</v>
      </c>
      <c r="D36" s="139" t="s">
        <v>43</v>
      </c>
      <c r="E36" s="94">
        <v>1115</v>
      </c>
      <c r="F36" s="112"/>
      <c r="G36" s="85" t="s">
        <v>33</v>
      </c>
      <c r="H36" s="70">
        <v>24400</v>
      </c>
    </row>
    <row r="37" spans="1:8" s="73" customFormat="1" x14ac:dyDescent="0.2">
      <c r="A37" s="135" t="s">
        <v>43</v>
      </c>
      <c r="B37" s="138" t="s">
        <v>210</v>
      </c>
      <c r="C37" s="139" t="s">
        <v>200</v>
      </c>
      <c r="D37" s="139" t="s">
        <v>43</v>
      </c>
      <c r="E37" s="94">
        <v>1116</v>
      </c>
      <c r="F37" s="112"/>
      <c r="G37" s="85" t="s">
        <v>109</v>
      </c>
      <c r="H37" s="69">
        <v>7500</v>
      </c>
    </row>
    <row r="38" spans="1:8" s="95" customFormat="1" x14ac:dyDescent="0.2">
      <c r="A38" s="135" t="s">
        <v>43</v>
      </c>
      <c r="B38" s="138" t="s">
        <v>210</v>
      </c>
      <c r="C38" s="139" t="s">
        <v>200</v>
      </c>
      <c r="D38" s="139" t="s">
        <v>43</v>
      </c>
      <c r="E38" s="94">
        <v>1115</v>
      </c>
      <c r="F38" s="112" t="s">
        <v>43</v>
      </c>
      <c r="G38" s="85" t="s">
        <v>149</v>
      </c>
      <c r="H38" s="70">
        <v>3388</v>
      </c>
    </row>
    <row r="39" spans="1:8" s="95" customFormat="1" x14ac:dyDescent="0.2">
      <c r="A39" s="135" t="s">
        <v>43</v>
      </c>
      <c r="B39" s="138" t="s">
        <v>210</v>
      </c>
      <c r="C39" s="139" t="s">
        <v>200</v>
      </c>
      <c r="D39" s="139" t="s">
        <v>43</v>
      </c>
      <c r="E39" s="94">
        <v>1115</v>
      </c>
      <c r="F39" s="112" t="s">
        <v>44</v>
      </c>
      <c r="G39" s="85" t="s">
        <v>150</v>
      </c>
      <c r="H39" s="70">
        <v>878</v>
      </c>
    </row>
    <row r="40" spans="1:8" s="95" customFormat="1" x14ac:dyDescent="0.2">
      <c r="A40" s="135" t="s">
        <v>43</v>
      </c>
      <c r="B40" s="138" t="s">
        <v>210</v>
      </c>
      <c r="C40" s="139" t="s">
        <v>200</v>
      </c>
      <c r="D40" s="139" t="s">
        <v>44</v>
      </c>
      <c r="E40" s="94">
        <v>1115</v>
      </c>
      <c r="F40" s="112" t="s">
        <v>45</v>
      </c>
      <c r="G40" s="85" t="s">
        <v>151</v>
      </c>
      <c r="H40" s="70">
        <f>1970+288</f>
        <v>2258</v>
      </c>
    </row>
    <row r="41" spans="1:8" s="73" customFormat="1" x14ac:dyDescent="0.2">
      <c r="A41" s="135" t="s">
        <v>43</v>
      </c>
      <c r="B41" s="138" t="s">
        <v>210</v>
      </c>
      <c r="C41" s="139" t="s">
        <v>200</v>
      </c>
      <c r="D41" s="139" t="s">
        <v>43</v>
      </c>
      <c r="E41" s="94">
        <v>1115</v>
      </c>
      <c r="F41" s="112" t="s">
        <v>46</v>
      </c>
      <c r="G41" s="85" t="s">
        <v>152</v>
      </c>
      <c r="H41" s="69">
        <v>580</v>
      </c>
    </row>
    <row r="42" spans="1:8" s="73" customFormat="1" x14ac:dyDescent="0.2">
      <c r="A42" s="135" t="s">
        <v>43</v>
      </c>
      <c r="B42" s="138" t="s">
        <v>210</v>
      </c>
      <c r="C42" s="139" t="s">
        <v>200</v>
      </c>
      <c r="D42" s="139" t="s">
        <v>43</v>
      </c>
      <c r="E42" s="94">
        <v>1115</v>
      </c>
      <c r="F42" s="112" t="s">
        <v>47</v>
      </c>
      <c r="G42" s="85" t="s">
        <v>153</v>
      </c>
      <c r="H42" s="69">
        <v>0</v>
      </c>
    </row>
    <row r="43" spans="1:8" s="86" customFormat="1" x14ac:dyDescent="0.2">
      <c r="A43" s="135" t="s">
        <v>214</v>
      </c>
      <c r="B43" s="138" t="s">
        <v>43</v>
      </c>
      <c r="C43" s="139" t="s">
        <v>200</v>
      </c>
      <c r="D43" s="139" t="s">
        <v>43</v>
      </c>
      <c r="E43" s="94">
        <v>1340</v>
      </c>
      <c r="F43" s="84"/>
      <c r="G43" s="85" t="s">
        <v>207</v>
      </c>
      <c r="H43" s="70">
        <v>94470</v>
      </c>
    </row>
    <row r="44" spans="1:8" s="86" customFormat="1" ht="25.5" x14ac:dyDescent="0.2">
      <c r="A44" s="135" t="s">
        <v>214</v>
      </c>
      <c r="B44" s="138" t="s">
        <v>43</v>
      </c>
      <c r="C44" s="139" t="s">
        <v>200</v>
      </c>
      <c r="D44" s="139" t="s">
        <v>43</v>
      </c>
      <c r="E44" s="94">
        <v>1340</v>
      </c>
      <c r="F44" s="84" t="s">
        <v>43</v>
      </c>
      <c r="G44" s="85" t="s">
        <v>208</v>
      </c>
      <c r="H44" s="70">
        <v>28900</v>
      </c>
    </row>
    <row r="45" spans="1:8" s="73" customFormat="1" x14ac:dyDescent="0.2">
      <c r="A45" s="135" t="s">
        <v>214</v>
      </c>
      <c r="B45" s="138" t="s">
        <v>43</v>
      </c>
      <c r="C45" s="139" t="s">
        <v>200</v>
      </c>
      <c r="D45" s="139" t="s">
        <v>43</v>
      </c>
      <c r="E45" s="94" t="s">
        <v>70</v>
      </c>
      <c r="F45" s="112" t="s">
        <v>43</v>
      </c>
      <c r="G45" s="85" t="s">
        <v>154</v>
      </c>
      <c r="H45" s="69">
        <v>18329</v>
      </c>
    </row>
    <row r="46" spans="1:8" s="73" customFormat="1" x14ac:dyDescent="0.2">
      <c r="A46" s="135" t="s">
        <v>214</v>
      </c>
      <c r="B46" s="138" t="s">
        <v>43</v>
      </c>
      <c r="C46" s="139" t="s">
        <v>200</v>
      </c>
      <c r="D46" s="139" t="s">
        <v>43</v>
      </c>
      <c r="E46" s="94" t="s">
        <v>70</v>
      </c>
      <c r="F46" s="112" t="s">
        <v>44</v>
      </c>
      <c r="G46" s="85" t="s">
        <v>155</v>
      </c>
      <c r="H46" s="70">
        <v>4748</v>
      </c>
    </row>
    <row r="47" spans="1:8" s="95" customFormat="1" x14ac:dyDescent="0.2">
      <c r="A47" s="135" t="s">
        <v>214</v>
      </c>
      <c r="B47" s="138" t="s">
        <v>43</v>
      </c>
      <c r="C47" s="139" t="s">
        <v>200</v>
      </c>
      <c r="D47" s="139" t="s">
        <v>44</v>
      </c>
      <c r="E47" s="94" t="s">
        <v>70</v>
      </c>
      <c r="F47" s="112" t="s">
        <v>45</v>
      </c>
      <c r="G47" s="85" t="s">
        <v>156</v>
      </c>
      <c r="H47" s="70">
        <f>7610+1558</f>
        <v>9168</v>
      </c>
    </row>
    <row r="48" spans="1:8" s="95" customFormat="1" x14ac:dyDescent="0.2">
      <c r="A48" s="135" t="s">
        <v>214</v>
      </c>
      <c r="B48" s="138" t="s">
        <v>43</v>
      </c>
      <c r="C48" s="139" t="s">
        <v>200</v>
      </c>
      <c r="D48" s="139" t="s">
        <v>43</v>
      </c>
      <c r="E48" s="94" t="s">
        <v>70</v>
      </c>
      <c r="F48" s="112" t="s">
        <v>46</v>
      </c>
      <c r="G48" s="85" t="s">
        <v>157</v>
      </c>
      <c r="H48" s="83">
        <v>2430</v>
      </c>
    </row>
    <row r="49" spans="1:8" s="95" customFormat="1" x14ac:dyDescent="0.2">
      <c r="A49" s="135" t="s">
        <v>214</v>
      </c>
      <c r="B49" s="138" t="s">
        <v>43</v>
      </c>
      <c r="C49" s="139" t="s">
        <v>200</v>
      </c>
      <c r="D49" s="139" t="s">
        <v>43</v>
      </c>
      <c r="E49" s="94" t="s">
        <v>70</v>
      </c>
      <c r="F49" s="112" t="s">
        <v>47</v>
      </c>
      <c r="G49" s="85" t="s">
        <v>158</v>
      </c>
      <c r="H49" s="83">
        <v>1364</v>
      </c>
    </row>
    <row r="50" spans="1:8" s="95" customFormat="1" x14ac:dyDescent="0.2">
      <c r="A50" s="135" t="s">
        <v>214</v>
      </c>
      <c r="B50" s="138" t="s">
        <v>47</v>
      </c>
      <c r="C50" s="139" t="s">
        <v>200</v>
      </c>
      <c r="D50" s="139" t="s">
        <v>43</v>
      </c>
      <c r="E50" s="94" t="s">
        <v>71</v>
      </c>
      <c r="F50" s="84"/>
      <c r="G50" s="85" t="s">
        <v>72</v>
      </c>
      <c r="H50" s="83">
        <v>188500</v>
      </c>
    </row>
    <row r="51" spans="1:8" s="95" customFormat="1" x14ac:dyDescent="0.2">
      <c r="A51" s="135" t="s">
        <v>214</v>
      </c>
      <c r="B51" s="138" t="s">
        <v>47</v>
      </c>
      <c r="C51" s="139" t="s">
        <v>200</v>
      </c>
      <c r="D51" s="139" t="s">
        <v>43</v>
      </c>
      <c r="E51" s="94" t="s">
        <v>111</v>
      </c>
      <c r="F51" s="84"/>
      <c r="G51" s="85" t="s">
        <v>112</v>
      </c>
      <c r="H51" s="83">
        <v>54800</v>
      </c>
    </row>
    <row r="52" spans="1:8" s="193" customFormat="1" x14ac:dyDescent="0.2">
      <c r="A52" s="135" t="s">
        <v>214</v>
      </c>
      <c r="B52" s="138" t="s">
        <v>47</v>
      </c>
      <c r="C52" s="139" t="s">
        <v>200</v>
      </c>
      <c r="D52" s="139" t="s">
        <v>43</v>
      </c>
      <c r="E52" s="191" t="s">
        <v>71</v>
      </c>
      <c r="F52" s="192" t="s">
        <v>43</v>
      </c>
      <c r="G52" s="177" t="s">
        <v>159</v>
      </c>
      <c r="H52" s="178">
        <f>16005+249</f>
        <v>16254</v>
      </c>
    </row>
    <row r="53" spans="1:8" s="95" customFormat="1" x14ac:dyDescent="0.2">
      <c r="A53" s="135" t="s">
        <v>214</v>
      </c>
      <c r="B53" s="138" t="s">
        <v>47</v>
      </c>
      <c r="C53" s="139" t="s">
        <v>200</v>
      </c>
      <c r="D53" s="139" t="s">
        <v>43</v>
      </c>
      <c r="E53" s="94" t="s">
        <v>71</v>
      </c>
      <c r="F53" s="112" t="s">
        <v>44</v>
      </c>
      <c r="G53" s="85" t="s">
        <v>160</v>
      </c>
      <c r="H53" s="83">
        <f>4042+64</f>
        <v>4106</v>
      </c>
    </row>
    <row r="54" spans="1:8" s="95" customFormat="1" x14ac:dyDescent="0.2">
      <c r="A54" s="135" t="s">
        <v>214</v>
      </c>
      <c r="B54" s="138" t="s">
        <v>47</v>
      </c>
      <c r="C54" s="139" t="s">
        <v>200</v>
      </c>
      <c r="D54" s="139" t="s">
        <v>43</v>
      </c>
      <c r="E54" s="94" t="s">
        <v>71</v>
      </c>
      <c r="F54" s="112" t="s">
        <v>45</v>
      </c>
      <c r="G54" s="85" t="s">
        <v>161</v>
      </c>
      <c r="H54" s="83">
        <v>44324</v>
      </c>
    </row>
    <row r="55" spans="1:8" s="95" customFormat="1" x14ac:dyDescent="0.2">
      <c r="A55" s="135" t="s">
        <v>214</v>
      </c>
      <c r="B55" s="138" t="s">
        <v>47</v>
      </c>
      <c r="C55" s="139" t="s">
        <v>200</v>
      </c>
      <c r="D55" s="139" t="s">
        <v>43</v>
      </c>
      <c r="E55" s="94" t="s">
        <v>71</v>
      </c>
      <c r="F55" s="112" t="s">
        <v>46</v>
      </c>
      <c r="G55" s="85" t="s">
        <v>162</v>
      </c>
      <c r="H55" s="83">
        <v>12724</v>
      </c>
    </row>
    <row r="56" spans="1:8" s="95" customFormat="1" x14ac:dyDescent="0.2">
      <c r="A56" s="135" t="s">
        <v>214</v>
      </c>
      <c r="B56" s="138" t="s">
        <v>47</v>
      </c>
      <c r="C56" s="139" t="s">
        <v>200</v>
      </c>
      <c r="D56" s="139" t="s">
        <v>44</v>
      </c>
      <c r="E56" s="94" t="s">
        <v>71</v>
      </c>
      <c r="F56" s="112" t="s">
        <v>47</v>
      </c>
      <c r="G56" s="85" t="s">
        <v>163</v>
      </c>
      <c r="H56" s="83">
        <f>15280+5121+21</f>
        <v>20422</v>
      </c>
    </row>
    <row r="57" spans="1:8" s="95" customFormat="1" x14ac:dyDescent="0.2">
      <c r="A57" s="135" t="s">
        <v>214</v>
      </c>
      <c r="B57" s="138" t="s">
        <v>47</v>
      </c>
      <c r="C57" s="139" t="s">
        <v>200</v>
      </c>
      <c r="D57" s="139" t="s">
        <v>43</v>
      </c>
      <c r="E57" s="94" t="s">
        <v>71</v>
      </c>
      <c r="F57" s="112" t="s">
        <v>26</v>
      </c>
      <c r="G57" s="85" t="s">
        <v>164</v>
      </c>
      <c r="H57" s="83">
        <v>4026</v>
      </c>
    </row>
    <row r="58" spans="1:8" s="95" customFormat="1" x14ac:dyDescent="0.2">
      <c r="A58" s="135" t="s">
        <v>214</v>
      </c>
      <c r="B58" s="138" t="s">
        <v>47</v>
      </c>
      <c r="C58" s="139" t="s">
        <v>200</v>
      </c>
      <c r="D58" s="139" t="s">
        <v>43</v>
      </c>
      <c r="E58" s="94" t="s">
        <v>71</v>
      </c>
      <c r="F58" s="112" t="s">
        <v>63</v>
      </c>
      <c r="G58" s="85" t="s">
        <v>165</v>
      </c>
      <c r="H58" s="83">
        <v>720</v>
      </c>
    </row>
    <row r="59" spans="1:8" s="95" customFormat="1" x14ac:dyDescent="0.2">
      <c r="A59" s="135" t="s">
        <v>199</v>
      </c>
      <c r="B59" s="138" t="s">
        <v>43</v>
      </c>
      <c r="C59" s="139" t="s">
        <v>200</v>
      </c>
      <c r="D59" s="139" t="s">
        <v>43</v>
      </c>
      <c r="E59" s="94" t="s">
        <v>121</v>
      </c>
      <c r="F59" s="84"/>
      <c r="G59" s="85" t="s">
        <v>119</v>
      </c>
      <c r="H59" s="83">
        <v>23195</v>
      </c>
    </row>
    <row r="60" spans="1:8" s="95" customFormat="1" x14ac:dyDescent="0.2">
      <c r="A60" s="135" t="s">
        <v>199</v>
      </c>
      <c r="B60" s="138" t="s">
        <v>43</v>
      </c>
      <c r="C60" s="139" t="s">
        <v>200</v>
      </c>
      <c r="D60" s="139" t="s">
        <v>43</v>
      </c>
      <c r="E60" s="94" t="s">
        <v>121</v>
      </c>
      <c r="F60" s="84" t="s">
        <v>43</v>
      </c>
      <c r="G60" s="85" t="s">
        <v>120</v>
      </c>
      <c r="H60" s="83">
        <v>7140</v>
      </c>
    </row>
    <row r="61" spans="1:8" s="95" customFormat="1" x14ac:dyDescent="0.2">
      <c r="A61" s="135" t="s">
        <v>199</v>
      </c>
      <c r="B61" s="138" t="s">
        <v>43</v>
      </c>
      <c r="C61" s="139" t="s">
        <v>200</v>
      </c>
      <c r="D61" s="139" t="s">
        <v>43</v>
      </c>
      <c r="E61" s="94" t="s">
        <v>121</v>
      </c>
      <c r="F61" s="84" t="s">
        <v>44</v>
      </c>
      <c r="G61" s="85" t="s">
        <v>166</v>
      </c>
      <c r="H61" s="83">
        <v>3708</v>
      </c>
    </row>
    <row r="62" spans="1:8" s="95" customFormat="1" x14ac:dyDescent="0.2">
      <c r="A62" s="135" t="s">
        <v>199</v>
      </c>
      <c r="B62" s="138" t="s">
        <v>43</v>
      </c>
      <c r="C62" s="139" t="s">
        <v>200</v>
      </c>
      <c r="D62" s="139" t="s">
        <v>43</v>
      </c>
      <c r="E62" s="94" t="s">
        <v>121</v>
      </c>
      <c r="F62" s="84" t="s">
        <v>45</v>
      </c>
      <c r="G62" s="85" t="s">
        <v>167</v>
      </c>
      <c r="H62" s="83">
        <v>961</v>
      </c>
    </row>
    <row r="63" spans="1:8" s="95" customFormat="1" x14ac:dyDescent="0.2">
      <c r="A63" s="135" t="s">
        <v>199</v>
      </c>
      <c r="B63" s="138" t="s">
        <v>43</v>
      </c>
      <c r="C63" s="139" t="s">
        <v>200</v>
      </c>
      <c r="D63" s="139" t="s">
        <v>44</v>
      </c>
      <c r="E63" s="94" t="s">
        <v>121</v>
      </c>
      <c r="F63" s="84" t="s">
        <v>46</v>
      </c>
      <c r="G63" s="85" t="s">
        <v>168</v>
      </c>
      <c r="H63" s="83">
        <f>1872+316</f>
        <v>2188</v>
      </c>
    </row>
    <row r="64" spans="1:8" s="95" customFormat="1" x14ac:dyDescent="0.2">
      <c r="A64" s="135" t="s">
        <v>199</v>
      </c>
      <c r="B64" s="138" t="s">
        <v>43</v>
      </c>
      <c r="C64" s="139" t="s">
        <v>200</v>
      </c>
      <c r="D64" s="139" t="s">
        <v>43</v>
      </c>
      <c r="E64" s="94" t="s">
        <v>121</v>
      </c>
      <c r="F64" s="84" t="s">
        <v>47</v>
      </c>
      <c r="G64" s="85" t="s">
        <v>169</v>
      </c>
      <c r="H64" s="83">
        <v>523</v>
      </c>
    </row>
    <row r="65" spans="1:8" s="95" customFormat="1" x14ac:dyDescent="0.2">
      <c r="A65" s="135" t="s">
        <v>199</v>
      </c>
      <c r="B65" s="138" t="s">
        <v>43</v>
      </c>
      <c r="C65" s="139" t="s">
        <v>200</v>
      </c>
      <c r="D65" s="139" t="s">
        <v>43</v>
      </c>
      <c r="E65" s="94" t="s">
        <v>121</v>
      </c>
      <c r="F65" s="84" t="s">
        <v>26</v>
      </c>
      <c r="G65" s="85" t="s">
        <v>170</v>
      </c>
      <c r="H65" s="83">
        <v>1020</v>
      </c>
    </row>
    <row r="66" spans="1:8" s="95" customFormat="1" x14ac:dyDescent="0.2">
      <c r="A66" s="135" t="s">
        <v>214</v>
      </c>
      <c r="B66" s="138" t="s">
        <v>45</v>
      </c>
      <c r="C66" s="139" t="s">
        <v>200</v>
      </c>
      <c r="D66" s="139" t="s">
        <v>43</v>
      </c>
      <c r="E66" s="94" t="s">
        <v>73</v>
      </c>
      <c r="F66" s="84"/>
      <c r="G66" s="85" t="s">
        <v>74</v>
      </c>
      <c r="H66" s="83">
        <v>24300</v>
      </c>
    </row>
    <row r="67" spans="1:8" s="95" customFormat="1" x14ac:dyDescent="0.2">
      <c r="A67" s="135" t="s">
        <v>214</v>
      </c>
      <c r="B67" s="138" t="s">
        <v>45</v>
      </c>
      <c r="C67" s="139" t="s">
        <v>200</v>
      </c>
      <c r="D67" s="139" t="s">
        <v>43</v>
      </c>
      <c r="E67" s="94" t="s">
        <v>113</v>
      </c>
      <c r="F67" s="84"/>
      <c r="G67" s="85" t="s">
        <v>114</v>
      </c>
      <c r="H67" s="83">
        <v>7010</v>
      </c>
    </row>
    <row r="68" spans="1:8" s="95" customFormat="1" x14ac:dyDescent="0.2">
      <c r="A68" s="135" t="s">
        <v>214</v>
      </c>
      <c r="B68" s="138" t="s">
        <v>45</v>
      </c>
      <c r="C68" s="139" t="s">
        <v>200</v>
      </c>
      <c r="D68" s="139" t="s">
        <v>43</v>
      </c>
      <c r="E68" s="94" t="s">
        <v>73</v>
      </c>
      <c r="F68" s="112" t="s">
        <v>43</v>
      </c>
      <c r="G68" s="85" t="s">
        <v>171</v>
      </c>
      <c r="H68" s="83">
        <v>1848</v>
      </c>
    </row>
    <row r="69" spans="1:8" s="95" customFormat="1" x14ac:dyDescent="0.2">
      <c r="A69" s="135" t="s">
        <v>214</v>
      </c>
      <c r="B69" s="138" t="s">
        <v>45</v>
      </c>
      <c r="C69" s="139" t="s">
        <v>200</v>
      </c>
      <c r="D69" s="139" t="s">
        <v>43</v>
      </c>
      <c r="E69" s="94" t="s">
        <v>73</v>
      </c>
      <c r="F69" s="112" t="s">
        <v>44</v>
      </c>
      <c r="G69" s="85" t="s">
        <v>172</v>
      </c>
      <c r="H69" s="83">
        <v>479</v>
      </c>
    </row>
    <row r="70" spans="1:8" s="95" customFormat="1" x14ac:dyDescent="0.2">
      <c r="A70" s="135" t="s">
        <v>214</v>
      </c>
      <c r="B70" s="138" t="s">
        <v>45</v>
      </c>
      <c r="C70" s="139" t="s">
        <v>200</v>
      </c>
      <c r="D70" s="139" t="s">
        <v>44</v>
      </c>
      <c r="E70" s="94" t="s">
        <v>73</v>
      </c>
      <c r="F70" s="112" t="s">
        <v>45</v>
      </c>
      <c r="G70" s="85" t="s">
        <v>173</v>
      </c>
      <c r="H70" s="83">
        <f>1960+158</f>
        <v>2118</v>
      </c>
    </row>
    <row r="71" spans="1:8" s="95" customFormat="1" x14ac:dyDescent="0.2">
      <c r="A71" s="135" t="s">
        <v>214</v>
      </c>
      <c r="B71" s="138" t="s">
        <v>45</v>
      </c>
      <c r="C71" s="139" t="s">
        <v>200</v>
      </c>
      <c r="D71" s="139" t="s">
        <v>43</v>
      </c>
      <c r="E71" s="94" t="s">
        <v>73</v>
      </c>
      <c r="F71" s="112" t="s">
        <v>46</v>
      </c>
      <c r="G71" s="85" t="s">
        <v>174</v>
      </c>
      <c r="H71" s="83">
        <v>494</v>
      </c>
    </row>
    <row r="72" spans="1:8" s="95" customFormat="1" x14ac:dyDescent="0.2">
      <c r="A72" s="135" t="s">
        <v>214</v>
      </c>
      <c r="B72" s="138" t="s">
        <v>45</v>
      </c>
      <c r="C72" s="139" t="s">
        <v>200</v>
      </c>
      <c r="D72" s="139" t="s">
        <v>43</v>
      </c>
      <c r="E72" s="94" t="s">
        <v>73</v>
      </c>
      <c r="F72" s="112" t="s">
        <v>47</v>
      </c>
      <c r="G72" s="85" t="s">
        <v>175</v>
      </c>
      <c r="H72" s="83">
        <v>0</v>
      </c>
    </row>
    <row r="73" spans="1:8" s="95" customFormat="1" x14ac:dyDescent="0.2">
      <c r="A73" s="135" t="s">
        <v>215</v>
      </c>
      <c r="B73" s="138" t="s">
        <v>46</v>
      </c>
      <c r="C73" s="139" t="s">
        <v>200</v>
      </c>
      <c r="D73" s="139" t="s">
        <v>43</v>
      </c>
      <c r="E73" s="94">
        <v>1496</v>
      </c>
      <c r="F73" s="84"/>
      <c r="G73" s="85" t="s">
        <v>27</v>
      </c>
      <c r="H73" s="83">
        <v>47600</v>
      </c>
    </row>
    <row r="74" spans="1:8" s="95" customFormat="1" x14ac:dyDescent="0.2">
      <c r="A74" s="135" t="s">
        <v>215</v>
      </c>
      <c r="B74" s="138" t="s">
        <v>46</v>
      </c>
      <c r="C74" s="139" t="s">
        <v>200</v>
      </c>
      <c r="D74" s="139" t="s">
        <v>43</v>
      </c>
      <c r="E74" s="94">
        <v>1496</v>
      </c>
      <c r="F74" s="84" t="s">
        <v>43</v>
      </c>
      <c r="G74" s="85" t="s">
        <v>115</v>
      </c>
      <c r="H74" s="83">
        <v>14200</v>
      </c>
    </row>
    <row r="75" spans="1:8" s="95" customFormat="1" x14ac:dyDescent="0.2">
      <c r="A75" s="135" t="s">
        <v>215</v>
      </c>
      <c r="B75" s="138" t="s">
        <v>46</v>
      </c>
      <c r="C75" s="139" t="s">
        <v>200</v>
      </c>
      <c r="D75" s="139" t="s">
        <v>43</v>
      </c>
      <c r="E75" s="94">
        <v>1496</v>
      </c>
      <c r="F75" s="112" t="s">
        <v>44</v>
      </c>
      <c r="G75" s="85" t="s">
        <v>176</v>
      </c>
      <c r="H75" s="83">
        <v>3695</v>
      </c>
    </row>
    <row r="76" spans="1:8" s="95" customFormat="1" x14ac:dyDescent="0.2">
      <c r="A76" s="135" t="s">
        <v>215</v>
      </c>
      <c r="B76" s="138" t="s">
        <v>46</v>
      </c>
      <c r="C76" s="139" t="s">
        <v>200</v>
      </c>
      <c r="D76" s="139" t="s">
        <v>43</v>
      </c>
      <c r="E76" s="94">
        <v>1496</v>
      </c>
      <c r="F76" s="112" t="s">
        <v>45</v>
      </c>
      <c r="G76" s="85" t="s">
        <v>177</v>
      </c>
      <c r="H76" s="83">
        <v>917</v>
      </c>
    </row>
    <row r="77" spans="1:8" s="95" customFormat="1" x14ac:dyDescent="0.2">
      <c r="A77" s="135" t="s">
        <v>215</v>
      </c>
      <c r="B77" s="138" t="s">
        <v>46</v>
      </c>
      <c r="C77" s="139" t="s">
        <v>200</v>
      </c>
      <c r="D77" s="139" t="s">
        <v>44</v>
      </c>
      <c r="E77" s="94">
        <v>1496</v>
      </c>
      <c r="F77" s="112" t="s">
        <v>46</v>
      </c>
      <c r="G77" s="85" t="s">
        <v>178</v>
      </c>
      <c r="H77" s="83">
        <f>3864+314</f>
        <v>4178</v>
      </c>
    </row>
    <row r="78" spans="1:8" s="95" customFormat="1" x14ac:dyDescent="0.2">
      <c r="A78" s="135" t="s">
        <v>215</v>
      </c>
      <c r="B78" s="138" t="s">
        <v>46</v>
      </c>
      <c r="C78" s="139" t="s">
        <v>200</v>
      </c>
      <c r="D78" s="139" t="s">
        <v>43</v>
      </c>
      <c r="E78" s="94">
        <v>1496</v>
      </c>
      <c r="F78" s="112" t="s">
        <v>47</v>
      </c>
      <c r="G78" s="85" t="s">
        <v>179</v>
      </c>
      <c r="H78" s="83">
        <f>988+523</f>
        <v>1511</v>
      </c>
    </row>
    <row r="79" spans="1:8" s="95" customFormat="1" x14ac:dyDescent="0.2">
      <c r="A79" s="135" t="s">
        <v>215</v>
      </c>
      <c r="B79" s="138" t="s">
        <v>46</v>
      </c>
      <c r="C79" s="139" t="s">
        <v>200</v>
      </c>
      <c r="D79" s="139" t="s">
        <v>43</v>
      </c>
      <c r="E79" s="94">
        <v>1496</v>
      </c>
      <c r="F79" s="112" t="s">
        <v>26</v>
      </c>
      <c r="G79" s="85" t="s">
        <v>180</v>
      </c>
      <c r="H79" s="83">
        <v>990</v>
      </c>
    </row>
    <row r="80" spans="1:8" s="95" customFormat="1" x14ac:dyDescent="0.2">
      <c r="A80" s="140" t="s">
        <v>198</v>
      </c>
      <c r="B80" s="141" t="s">
        <v>63</v>
      </c>
      <c r="C80" s="142" t="s">
        <v>200</v>
      </c>
      <c r="D80" s="142" t="s">
        <v>43</v>
      </c>
      <c r="E80" s="114">
        <v>1497</v>
      </c>
      <c r="F80" s="199"/>
      <c r="G80" s="116" t="s">
        <v>31</v>
      </c>
      <c r="H80" s="113">
        <v>276100</v>
      </c>
    </row>
    <row r="81" spans="1:8" s="95" customFormat="1" ht="25.5" x14ac:dyDescent="0.2">
      <c r="A81" s="135" t="s">
        <v>198</v>
      </c>
      <c r="B81" s="138" t="s">
        <v>63</v>
      </c>
      <c r="C81" s="139" t="s">
        <v>200</v>
      </c>
      <c r="D81" s="198" t="s">
        <v>43</v>
      </c>
      <c r="E81" s="94">
        <v>1497</v>
      </c>
      <c r="F81" s="84" t="s">
        <v>43</v>
      </c>
      <c r="G81" s="85" t="s">
        <v>116</v>
      </c>
      <c r="H81" s="83">
        <v>81335</v>
      </c>
    </row>
    <row r="82" spans="1:8" s="95" customFormat="1" x14ac:dyDescent="0.2">
      <c r="A82" s="135" t="s">
        <v>198</v>
      </c>
      <c r="B82" s="138" t="s">
        <v>63</v>
      </c>
      <c r="C82" s="139" t="s">
        <v>200</v>
      </c>
      <c r="D82" s="198" t="s">
        <v>43</v>
      </c>
      <c r="E82" s="94">
        <v>1497</v>
      </c>
      <c r="F82" s="112" t="s">
        <v>44</v>
      </c>
      <c r="G82" s="85" t="s">
        <v>181</v>
      </c>
      <c r="H82" s="83">
        <v>40804</v>
      </c>
    </row>
    <row r="83" spans="1:8" s="95" customFormat="1" x14ac:dyDescent="0.2">
      <c r="A83" s="135" t="s">
        <v>198</v>
      </c>
      <c r="B83" s="138" t="s">
        <v>63</v>
      </c>
      <c r="C83" s="139" t="s">
        <v>200</v>
      </c>
      <c r="D83" s="198" t="s">
        <v>43</v>
      </c>
      <c r="E83" s="94">
        <v>1497</v>
      </c>
      <c r="F83" s="112" t="s">
        <v>45</v>
      </c>
      <c r="G83" s="85" t="s">
        <v>182</v>
      </c>
      <c r="H83" s="83">
        <v>10899</v>
      </c>
    </row>
    <row r="84" spans="1:8" s="95" customFormat="1" x14ac:dyDescent="0.2">
      <c r="A84" s="135" t="s">
        <v>198</v>
      </c>
      <c r="B84" s="138" t="s">
        <v>63</v>
      </c>
      <c r="C84" s="139" t="s">
        <v>200</v>
      </c>
      <c r="D84" s="198" t="s">
        <v>44</v>
      </c>
      <c r="E84" s="94">
        <v>1497</v>
      </c>
      <c r="F84" s="112" t="s">
        <v>46</v>
      </c>
      <c r="G84" s="85" t="s">
        <v>183</v>
      </c>
      <c r="H84" s="83">
        <f>22390+3469</f>
        <v>25859</v>
      </c>
    </row>
    <row r="85" spans="1:8" s="95" customFormat="1" x14ac:dyDescent="0.2">
      <c r="A85" s="135" t="s">
        <v>198</v>
      </c>
      <c r="B85" s="138" t="s">
        <v>63</v>
      </c>
      <c r="C85" s="139" t="s">
        <v>200</v>
      </c>
      <c r="D85" s="198" t="s">
        <v>43</v>
      </c>
      <c r="E85" s="94">
        <v>1497</v>
      </c>
      <c r="F85" s="112" t="s">
        <v>47</v>
      </c>
      <c r="G85" s="85" t="s">
        <v>184</v>
      </c>
      <c r="H85" s="83">
        <f>3236+557</f>
        <v>3793</v>
      </c>
    </row>
    <row r="86" spans="1:8" s="95" customFormat="1" x14ac:dyDescent="0.2">
      <c r="A86" s="135" t="s">
        <v>198</v>
      </c>
      <c r="B86" s="138" t="s">
        <v>63</v>
      </c>
      <c r="C86" s="139" t="s">
        <v>200</v>
      </c>
      <c r="D86" s="198" t="s">
        <v>43</v>
      </c>
      <c r="E86" s="94">
        <v>1497</v>
      </c>
      <c r="F86" s="112" t="s">
        <v>26</v>
      </c>
      <c r="G86" s="85" t="s">
        <v>185</v>
      </c>
      <c r="H86" s="83">
        <v>0</v>
      </c>
    </row>
    <row r="87" spans="1:8" s="193" customFormat="1" x14ac:dyDescent="0.2">
      <c r="A87" s="188" t="s">
        <v>45</v>
      </c>
      <c r="B87" s="189" t="s">
        <v>43</v>
      </c>
      <c r="C87" s="190" t="s">
        <v>200</v>
      </c>
      <c r="D87" s="190" t="s">
        <v>43</v>
      </c>
      <c r="E87" s="191">
        <v>1499</v>
      </c>
      <c r="F87" s="194"/>
      <c r="G87" s="177" t="s">
        <v>125</v>
      </c>
      <c r="H87" s="178">
        <f>367980-11669+2031.45</f>
        <v>358342.45</v>
      </c>
    </row>
    <row r="88" spans="1:8" s="95" customFormat="1" x14ac:dyDescent="0.2">
      <c r="A88" s="188" t="s">
        <v>45</v>
      </c>
      <c r="B88" s="189" t="s">
        <v>43</v>
      </c>
      <c r="C88" s="190" t="s">
        <v>200</v>
      </c>
      <c r="D88" s="190" t="s">
        <v>43</v>
      </c>
      <c r="E88" s="94">
        <v>1499</v>
      </c>
      <c r="F88" s="84" t="s">
        <v>43</v>
      </c>
      <c r="G88" s="85" t="s">
        <v>126</v>
      </c>
      <c r="H88" s="83">
        <f>109530-4140+483.49</f>
        <v>105873.49</v>
      </c>
    </row>
    <row r="89" spans="1:8" s="95" customFormat="1" x14ac:dyDescent="0.2">
      <c r="A89" s="188" t="s">
        <v>45</v>
      </c>
      <c r="B89" s="189" t="s">
        <v>43</v>
      </c>
      <c r="C89" s="190" t="s">
        <v>200</v>
      </c>
      <c r="D89" s="190" t="s">
        <v>43</v>
      </c>
      <c r="E89" s="94">
        <v>1499</v>
      </c>
      <c r="F89" s="84" t="s">
        <v>44</v>
      </c>
      <c r="G89" s="85" t="s">
        <v>127</v>
      </c>
      <c r="H89" s="83">
        <f>60620-249</f>
        <v>60371</v>
      </c>
    </row>
    <row r="90" spans="1:8" s="95" customFormat="1" ht="25.5" x14ac:dyDescent="0.2">
      <c r="A90" s="188" t="s">
        <v>45</v>
      </c>
      <c r="B90" s="189" t="s">
        <v>43</v>
      </c>
      <c r="C90" s="190" t="s">
        <v>200</v>
      </c>
      <c r="D90" s="190" t="s">
        <v>43</v>
      </c>
      <c r="E90" s="94">
        <v>1499</v>
      </c>
      <c r="F90" s="84" t="s">
        <v>45</v>
      </c>
      <c r="G90" s="85" t="s">
        <v>128</v>
      </c>
      <c r="H90" s="83">
        <f>15508-64</f>
        <v>15444</v>
      </c>
    </row>
    <row r="91" spans="1:8" s="95" customFormat="1" x14ac:dyDescent="0.2">
      <c r="A91" s="188" t="s">
        <v>45</v>
      </c>
      <c r="B91" s="189" t="s">
        <v>43</v>
      </c>
      <c r="C91" s="190" t="s">
        <v>200</v>
      </c>
      <c r="D91" s="190" t="s">
        <v>44</v>
      </c>
      <c r="E91" s="94">
        <v>1499</v>
      </c>
      <c r="F91" s="112" t="s">
        <v>47</v>
      </c>
      <c r="G91" s="85" t="s">
        <v>186</v>
      </c>
      <c r="H91" s="83">
        <f>29900+5153-946-21+172.66</f>
        <v>34258.660000000003</v>
      </c>
    </row>
    <row r="92" spans="1:8" s="95" customFormat="1" x14ac:dyDescent="0.2">
      <c r="A92" s="188" t="s">
        <v>45</v>
      </c>
      <c r="B92" s="189" t="s">
        <v>43</v>
      </c>
      <c r="C92" s="190" t="s">
        <v>200</v>
      </c>
      <c r="D92" s="190" t="s">
        <v>43</v>
      </c>
      <c r="E92" s="94">
        <v>1499</v>
      </c>
      <c r="F92" s="112" t="s">
        <v>26</v>
      </c>
      <c r="G92" s="85" t="s">
        <v>187</v>
      </c>
      <c r="H92" s="83">
        <v>1162</v>
      </c>
    </row>
    <row r="93" spans="1:8" s="95" customFormat="1" x14ac:dyDescent="0.2">
      <c r="A93" s="188" t="s">
        <v>45</v>
      </c>
      <c r="B93" s="189" t="s">
        <v>43</v>
      </c>
      <c r="C93" s="190" t="s">
        <v>200</v>
      </c>
      <c r="D93" s="190" t="s">
        <v>43</v>
      </c>
      <c r="E93" s="94">
        <v>1499</v>
      </c>
      <c r="F93" s="112" t="s">
        <v>63</v>
      </c>
      <c r="G93" s="85" t="s">
        <v>188</v>
      </c>
      <c r="H93" s="83">
        <v>2541</v>
      </c>
    </row>
    <row r="94" spans="1:8" s="95" customFormat="1" ht="17.25" customHeight="1" x14ac:dyDescent="0.2">
      <c r="A94" s="179" t="s">
        <v>30</v>
      </c>
      <c r="B94" s="138" t="s">
        <v>45</v>
      </c>
      <c r="C94" s="180" t="s">
        <v>200</v>
      </c>
      <c r="D94" s="180" t="s">
        <v>13</v>
      </c>
      <c r="E94" s="94">
        <v>1103</v>
      </c>
      <c r="F94" s="112"/>
      <c r="G94" s="85" t="s">
        <v>204</v>
      </c>
      <c r="H94" s="83">
        <v>0</v>
      </c>
    </row>
    <row r="95" spans="1:8" s="24" customFormat="1" x14ac:dyDescent="0.2">
      <c r="A95" s="143"/>
      <c r="B95" s="144"/>
      <c r="C95" s="145"/>
      <c r="D95" s="146"/>
      <c r="E95" s="38"/>
      <c r="F95" s="34"/>
      <c r="G95" s="36" t="s">
        <v>77</v>
      </c>
      <c r="H95" s="52">
        <f>SUM(H12:H94)</f>
        <v>2014835.5999999999</v>
      </c>
    </row>
    <row r="96" spans="1:8" s="24" customFormat="1" x14ac:dyDescent="0.2">
      <c r="A96" s="143"/>
      <c r="B96" s="147"/>
      <c r="C96" s="146"/>
      <c r="D96" s="146"/>
      <c r="E96" s="38"/>
      <c r="F96" s="34"/>
      <c r="G96" s="36"/>
      <c r="H96" s="52"/>
    </row>
    <row r="97" spans="1:8" s="19" customFormat="1" x14ac:dyDescent="0.2">
      <c r="A97" s="143"/>
      <c r="B97" s="148"/>
      <c r="C97" s="149"/>
      <c r="D97" s="149"/>
      <c r="E97" s="38"/>
      <c r="F97" s="33"/>
      <c r="G97" s="36" t="s">
        <v>78</v>
      </c>
      <c r="H97" s="52"/>
    </row>
    <row r="98" spans="1:8" x14ac:dyDescent="0.2">
      <c r="A98" s="150"/>
      <c r="B98" s="151"/>
      <c r="C98" s="152"/>
      <c r="D98" s="152"/>
      <c r="E98" s="37"/>
      <c r="F98" s="28"/>
      <c r="G98" s="39" t="s">
        <v>80</v>
      </c>
      <c r="H98" s="50"/>
    </row>
    <row r="99" spans="1:8" x14ac:dyDescent="0.2">
      <c r="A99" s="168" t="s">
        <v>43</v>
      </c>
      <c r="B99" s="169" t="s">
        <v>199</v>
      </c>
      <c r="C99" s="170" t="s">
        <v>200</v>
      </c>
      <c r="D99" s="171" t="s">
        <v>45</v>
      </c>
      <c r="E99" s="37" t="s">
        <v>53</v>
      </c>
      <c r="F99" s="29" t="s">
        <v>43</v>
      </c>
      <c r="G99" s="30" t="s">
        <v>81</v>
      </c>
      <c r="H99" s="50">
        <v>5000</v>
      </c>
    </row>
    <row r="100" spans="1:8" x14ac:dyDescent="0.2">
      <c r="A100" s="168" t="s">
        <v>43</v>
      </c>
      <c r="B100" s="169" t="s">
        <v>199</v>
      </c>
      <c r="C100" s="170" t="s">
        <v>200</v>
      </c>
      <c r="D100" s="171" t="s">
        <v>45</v>
      </c>
      <c r="E100" s="37" t="s">
        <v>53</v>
      </c>
      <c r="F100" s="29" t="s">
        <v>44</v>
      </c>
      <c r="G100" s="30" t="s">
        <v>82</v>
      </c>
      <c r="H100" s="50">
        <v>400</v>
      </c>
    </row>
    <row r="101" spans="1:8" x14ac:dyDescent="0.2">
      <c r="A101" s="168" t="s">
        <v>43</v>
      </c>
      <c r="B101" s="169" t="s">
        <v>199</v>
      </c>
      <c r="C101" s="170" t="s">
        <v>200</v>
      </c>
      <c r="D101" s="171" t="s">
        <v>45</v>
      </c>
      <c r="E101" s="37" t="s">
        <v>53</v>
      </c>
      <c r="F101" s="29" t="s">
        <v>45</v>
      </c>
      <c r="G101" s="30" t="s">
        <v>83</v>
      </c>
      <c r="H101" s="50">
        <v>2000</v>
      </c>
    </row>
    <row r="102" spans="1:8" x14ac:dyDescent="0.2">
      <c r="A102" s="168" t="s">
        <v>43</v>
      </c>
      <c r="B102" s="169" t="s">
        <v>199</v>
      </c>
      <c r="C102" s="170" t="s">
        <v>200</v>
      </c>
      <c r="D102" s="171" t="s">
        <v>45</v>
      </c>
      <c r="E102" s="37" t="s">
        <v>53</v>
      </c>
      <c r="F102" s="29" t="s">
        <v>46</v>
      </c>
      <c r="G102" s="30" t="s">
        <v>102</v>
      </c>
      <c r="H102" s="50">
        <v>2000</v>
      </c>
    </row>
    <row r="103" spans="1:8" s="20" customFormat="1" x14ac:dyDescent="0.2">
      <c r="A103" s="154"/>
      <c r="B103" s="155"/>
      <c r="C103" s="156"/>
      <c r="D103" s="156"/>
      <c r="E103" s="41"/>
      <c r="F103" s="40"/>
      <c r="G103" s="39" t="s">
        <v>84</v>
      </c>
      <c r="H103" s="54">
        <f>SUM(H99:H102)</f>
        <v>9400</v>
      </c>
    </row>
    <row r="104" spans="1:8" x14ac:dyDescent="0.2">
      <c r="A104" s="168" t="s">
        <v>43</v>
      </c>
      <c r="B104" s="169" t="s">
        <v>199</v>
      </c>
      <c r="C104" s="170" t="s">
        <v>200</v>
      </c>
      <c r="D104" s="171" t="s">
        <v>45</v>
      </c>
      <c r="E104" s="37" t="s">
        <v>54</v>
      </c>
      <c r="F104" s="28"/>
      <c r="G104" s="30" t="s">
        <v>55</v>
      </c>
      <c r="H104" s="50">
        <f>1350+60200-2100+500</f>
        <v>59950</v>
      </c>
    </row>
    <row r="105" spans="1:8" s="19" customFormat="1" x14ac:dyDescent="0.2">
      <c r="A105" s="143"/>
      <c r="B105" s="148"/>
      <c r="C105" s="149"/>
      <c r="D105" s="149"/>
      <c r="E105" s="38"/>
      <c r="F105" s="33"/>
      <c r="G105" s="36" t="s">
        <v>79</v>
      </c>
      <c r="H105" s="52">
        <f>H103+H104</f>
        <v>69350</v>
      </c>
    </row>
    <row r="106" spans="1:8" s="24" customFormat="1" x14ac:dyDescent="0.2">
      <c r="A106" s="143"/>
      <c r="B106" s="144"/>
      <c r="C106" s="146"/>
      <c r="D106" s="146"/>
      <c r="E106" s="38"/>
      <c r="F106" s="34"/>
      <c r="G106" s="36"/>
      <c r="H106" s="52"/>
    </row>
    <row r="107" spans="1:8" s="19" customFormat="1" x14ac:dyDescent="0.2">
      <c r="A107" s="143"/>
      <c r="B107" s="148"/>
      <c r="C107" s="149"/>
      <c r="D107" s="149"/>
      <c r="E107" s="38"/>
      <c r="F107" s="33"/>
      <c r="G107" s="36" t="s">
        <v>85</v>
      </c>
      <c r="H107" s="52"/>
    </row>
    <row r="108" spans="1:8" x14ac:dyDescent="0.2">
      <c r="A108" s="150"/>
      <c r="B108" s="151"/>
      <c r="C108" s="153"/>
      <c r="D108" s="152"/>
      <c r="E108" s="37" t="s">
        <v>49</v>
      </c>
      <c r="F108" s="28"/>
      <c r="G108" s="30" t="s">
        <v>50</v>
      </c>
      <c r="H108" s="50">
        <v>11500</v>
      </c>
    </row>
    <row r="109" spans="1:8" x14ac:dyDescent="0.2">
      <c r="A109" s="150"/>
      <c r="B109" s="151"/>
      <c r="C109" s="152"/>
      <c r="D109" s="152"/>
      <c r="E109" s="37" t="s">
        <v>18</v>
      </c>
      <c r="F109" s="28"/>
      <c r="G109" s="30" t="s">
        <v>19</v>
      </c>
      <c r="H109" s="53">
        <v>8500</v>
      </c>
    </row>
    <row r="110" spans="1:8" x14ac:dyDescent="0.2">
      <c r="A110" s="150"/>
      <c r="B110" s="151"/>
      <c r="C110" s="152"/>
      <c r="D110" s="152"/>
      <c r="E110" s="37"/>
      <c r="F110" s="28"/>
      <c r="G110" s="39" t="s">
        <v>86</v>
      </c>
      <c r="H110" s="50"/>
    </row>
    <row r="111" spans="1:8" x14ac:dyDescent="0.2">
      <c r="A111" s="168" t="s">
        <v>43</v>
      </c>
      <c r="B111" s="169" t="s">
        <v>199</v>
      </c>
      <c r="C111" s="170" t="s">
        <v>200</v>
      </c>
      <c r="D111" s="171" t="s">
        <v>45</v>
      </c>
      <c r="E111" s="37" t="s">
        <v>56</v>
      </c>
      <c r="F111" s="29" t="s">
        <v>43</v>
      </c>
      <c r="G111" s="30" t="s">
        <v>87</v>
      </c>
      <c r="H111" s="50">
        <v>36200</v>
      </c>
    </row>
    <row r="112" spans="1:8" s="8" customFormat="1" x14ac:dyDescent="0.2">
      <c r="A112" s="168" t="s">
        <v>43</v>
      </c>
      <c r="B112" s="169" t="s">
        <v>199</v>
      </c>
      <c r="C112" s="170" t="s">
        <v>200</v>
      </c>
      <c r="D112" s="171" t="s">
        <v>45</v>
      </c>
      <c r="E112" s="37" t="s">
        <v>56</v>
      </c>
      <c r="F112" s="32" t="s">
        <v>44</v>
      </c>
      <c r="G112" s="30" t="s">
        <v>88</v>
      </c>
      <c r="H112" s="50">
        <v>53000</v>
      </c>
    </row>
    <row r="113" spans="1:8" s="8" customFormat="1" x14ac:dyDescent="0.2">
      <c r="A113" s="168" t="s">
        <v>43</v>
      </c>
      <c r="B113" s="169" t="s">
        <v>199</v>
      </c>
      <c r="C113" s="170" t="s">
        <v>200</v>
      </c>
      <c r="D113" s="171" t="s">
        <v>45</v>
      </c>
      <c r="E113" s="37" t="s">
        <v>56</v>
      </c>
      <c r="F113" s="32" t="s">
        <v>45</v>
      </c>
      <c r="G113" s="30" t="s">
        <v>89</v>
      </c>
      <c r="H113" s="50">
        <f>10500+1459+86+1400+150+200+2500+2000+1500</f>
        <v>19795</v>
      </c>
    </row>
    <row r="114" spans="1:8" x14ac:dyDescent="0.2">
      <c r="A114" s="150"/>
      <c r="B114" s="151"/>
      <c r="C114" s="152"/>
      <c r="D114" s="152"/>
      <c r="E114" s="37"/>
      <c r="F114" s="29"/>
      <c r="G114" s="39" t="s">
        <v>90</v>
      </c>
      <c r="H114" s="54">
        <f>SUM(H111:H113)</f>
        <v>108995</v>
      </c>
    </row>
    <row r="115" spans="1:8" x14ac:dyDescent="0.2">
      <c r="A115" s="168" t="s">
        <v>43</v>
      </c>
      <c r="B115" s="169" t="s">
        <v>199</v>
      </c>
      <c r="C115" s="170" t="s">
        <v>200</v>
      </c>
      <c r="D115" s="171" t="s">
        <v>45</v>
      </c>
      <c r="E115" s="37" t="s">
        <v>57</v>
      </c>
      <c r="F115" s="28"/>
      <c r="G115" s="30" t="s">
        <v>58</v>
      </c>
      <c r="H115" s="67">
        <v>4000</v>
      </c>
    </row>
    <row r="116" spans="1:8" x14ac:dyDescent="0.2">
      <c r="A116" s="150"/>
      <c r="B116" s="151"/>
      <c r="C116" s="152"/>
      <c r="D116" s="152"/>
      <c r="E116" s="37"/>
      <c r="F116" s="28"/>
      <c r="G116" s="39" t="s">
        <v>91</v>
      </c>
      <c r="H116" s="50"/>
    </row>
    <row r="117" spans="1:8" x14ac:dyDescent="0.2">
      <c r="A117" s="168" t="s">
        <v>43</v>
      </c>
      <c r="B117" s="169" t="s">
        <v>199</v>
      </c>
      <c r="C117" s="170" t="s">
        <v>200</v>
      </c>
      <c r="D117" s="171" t="s">
        <v>45</v>
      </c>
      <c r="E117" s="37" t="s">
        <v>59</v>
      </c>
      <c r="F117" s="29" t="s">
        <v>43</v>
      </c>
      <c r="G117" s="30" t="s">
        <v>92</v>
      </c>
      <c r="H117" s="50">
        <f>26000+450+1100+350+2800+4045</f>
        <v>34745</v>
      </c>
    </row>
    <row r="118" spans="1:8" x14ac:dyDescent="0.2">
      <c r="A118" s="168" t="s">
        <v>43</v>
      </c>
      <c r="B118" s="169" t="s">
        <v>199</v>
      </c>
      <c r="C118" s="170" t="s">
        <v>200</v>
      </c>
      <c r="D118" s="171" t="s">
        <v>45</v>
      </c>
      <c r="E118" s="37" t="s">
        <v>59</v>
      </c>
      <c r="F118" s="29" t="s">
        <v>44</v>
      </c>
      <c r="G118" s="30" t="s">
        <v>93</v>
      </c>
      <c r="H118" s="50">
        <f>6500+250+320+325+1520</f>
        <v>8915</v>
      </c>
    </row>
    <row r="119" spans="1:8" x14ac:dyDescent="0.2">
      <c r="A119" s="168" t="s">
        <v>43</v>
      </c>
      <c r="B119" s="169" t="s">
        <v>199</v>
      </c>
      <c r="C119" s="170" t="s">
        <v>200</v>
      </c>
      <c r="D119" s="171" t="s">
        <v>45</v>
      </c>
      <c r="E119" s="37" t="s">
        <v>59</v>
      </c>
      <c r="F119" s="29" t="s">
        <v>45</v>
      </c>
      <c r="G119" s="30" t="s">
        <v>94</v>
      </c>
      <c r="H119" s="50">
        <f>11000+5350</f>
        <v>16350</v>
      </c>
    </row>
    <row r="120" spans="1:8" s="8" customFormat="1" x14ac:dyDescent="0.2">
      <c r="A120" s="168" t="s">
        <v>43</v>
      </c>
      <c r="B120" s="169" t="s">
        <v>199</v>
      </c>
      <c r="C120" s="170" t="s">
        <v>200</v>
      </c>
      <c r="D120" s="171" t="s">
        <v>45</v>
      </c>
      <c r="E120" s="37" t="s">
        <v>59</v>
      </c>
      <c r="F120" s="32" t="s">
        <v>47</v>
      </c>
      <c r="G120" s="30" t="s">
        <v>95</v>
      </c>
      <c r="H120" s="50">
        <f>900+300+900</f>
        <v>2100</v>
      </c>
    </row>
    <row r="121" spans="1:8" x14ac:dyDescent="0.2">
      <c r="A121" s="168" t="s">
        <v>43</v>
      </c>
      <c r="B121" s="169" t="s">
        <v>199</v>
      </c>
      <c r="C121" s="170" t="s">
        <v>200</v>
      </c>
      <c r="D121" s="171" t="s">
        <v>44</v>
      </c>
      <c r="E121" s="37">
        <v>1140</v>
      </c>
      <c r="F121" s="29" t="s">
        <v>26</v>
      </c>
      <c r="G121" s="30" t="s">
        <v>28</v>
      </c>
      <c r="H121" s="50">
        <f>7050+100+1650</f>
        <v>8800</v>
      </c>
    </row>
    <row r="122" spans="1:8" s="25" customFormat="1" x14ac:dyDescent="0.2">
      <c r="A122" s="172" t="s">
        <v>41</v>
      </c>
      <c r="B122" s="157"/>
      <c r="C122" s="158"/>
      <c r="D122" s="158"/>
      <c r="E122" s="41"/>
      <c r="F122" s="42"/>
      <c r="G122" s="39" t="s">
        <v>96</v>
      </c>
      <c r="H122" s="54">
        <f>SUM(H117:H121)</f>
        <v>70910</v>
      </c>
    </row>
    <row r="123" spans="1:8" s="20" customFormat="1" x14ac:dyDescent="0.2">
      <c r="A123" s="154"/>
      <c r="B123" s="155"/>
      <c r="C123" s="156"/>
      <c r="D123" s="156"/>
      <c r="E123" s="41"/>
      <c r="F123" s="40"/>
      <c r="G123" s="39" t="s">
        <v>97</v>
      </c>
      <c r="H123" s="54"/>
    </row>
    <row r="124" spans="1:8" s="8" customFormat="1" x14ac:dyDescent="0.2">
      <c r="A124" s="168" t="s">
        <v>43</v>
      </c>
      <c r="B124" s="169" t="s">
        <v>199</v>
      </c>
      <c r="C124" s="170" t="s">
        <v>200</v>
      </c>
      <c r="D124" s="171" t="s">
        <v>13</v>
      </c>
      <c r="E124" s="37" t="s">
        <v>60</v>
      </c>
      <c r="F124" s="32" t="s">
        <v>43</v>
      </c>
      <c r="G124" s="30" t="s">
        <v>99</v>
      </c>
      <c r="H124" s="67">
        <f>23500+3100-165</f>
        <v>26435</v>
      </c>
    </row>
    <row r="125" spans="1:8" s="8" customFormat="1" x14ac:dyDescent="0.2">
      <c r="A125" s="168" t="s">
        <v>43</v>
      </c>
      <c r="B125" s="169" t="s">
        <v>199</v>
      </c>
      <c r="C125" s="170" t="s">
        <v>200</v>
      </c>
      <c r="D125" s="171" t="s">
        <v>13</v>
      </c>
      <c r="E125" s="37" t="s">
        <v>60</v>
      </c>
      <c r="F125" s="32" t="s">
        <v>44</v>
      </c>
      <c r="G125" s="30" t="s">
        <v>100</v>
      </c>
      <c r="H125" s="50">
        <v>2700</v>
      </c>
    </row>
    <row r="126" spans="1:8" s="8" customFormat="1" x14ac:dyDescent="0.2">
      <c r="A126" s="168" t="s">
        <v>46</v>
      </c>
      <c r="B126" s="173" t="s">
        <v>26</v>
      </c>
      <c r="C126" s="171" t="s">
        <v>200</v>
      </c>
      <c r="D126" s="170" t="s">
        <v>13</v>
      </c>
      <c r="E126" s="37">
        <v>5588</v>
      </c>
      <c r="F126" s="97" t="s">
        <v>47</v>
      </c>
      <c r="G126" s="80" t="s">
        <v>189</v>
      </c>
      <c r="H126" s="50"/>
    </row>
    <row r="127" spans="1:8" s="8" customFormat="1" x14ac:dyDescent="0.2">
      <c r="A127" s="168" t="s">
        <v>43</v>
      </c>
      <c r="B127" s="169" t="s">
        <v>199</v>
      </c>
      <c r="C127" s="170" t="s">
        <v>200</v>
      </c>
      <c r="D127" s="171" t="s">
        <v>13</v>
      </c>
      <c r="E127" s="37" t="s">
        <v>60</v>
      </c>
      <c r="F127" s="32" t="s">
        <v>46</v>
      </c>
      <c r="G127" s="30" t="s">
        <v>101</v>
      </c>
      <c r="H127" s="50">
        <v>1250</v>
      </c>
    </row>
    <row r="128" spans="1:8" s="25" customFormat="1" x14ac:dyDescent="0.2">
      <c r="A128" s="154"/>
      <c r="B128" s="157"/>
      <c r="C128" s="158"/>
      <c r="D128" s="158"/>
      <c r="E128" s="41"/>
      <c r="F128" s="42"/>
      <c r="G128" s="39" t="s">
        <v>98</v>
      </c>
      <c r="H128" s="54">
        <f>SUM(H124:H127)</f>
        <v>30385</v>
      </c>
    </row>
    <row r="129" spans="1:8" x14ac:dyDescent="0.2">
      <c r="A129" s="150"/>
      <c r="B129" s="151"/>
      <c r="C129" s="152"/>
      <c r="D129" s="152"/>
      <c r="E129" s="37"/>
      <c r="F129" s="29"/>
      <c r="G129" s="39" t="s">
        <v>0</v>
      </c>
      <c r="H129" s="50"/>
    </row>
    <row r="130" spans="1:8" x14ac:dyDescent="0.2">
      <c r="A130" s="168" t="s">
        <v>43</v>
      </c>
      <c r="B130" s="169" t="s">
        <v>199</v>
      </c>
      <c r="C130" s="170" t="s">
        <v>200</v>
      </c>
      <c r="D130" s="171" t="s">
        <v>13</v>
      </c>
      <c r="E130" s="37" t="s">
        <v>61</v>
      </c>
      <c r="F130" s="32" t="s">
        <v>43</v>
      </c>
      <c r="G130" s="80" t="s">
        <v>2</v>
      </c>
      <c r="H130" s="50">
        <v>13700</v>
      </c>
    </row>
    <row r="131" spans="1:8" s="8" customFormat="1" x14ac:dyDescent="0.2">
      <c r="A131" s="168" t="s">
        <v>43</v>
      </c>
      <c r="B131" s="169" t="s">
        <v>199</v>
      </c>
      <c r="C131" s="170" t="s">
        <v>200</v>
      </c>
      <c r="D131" s="171" t="s">
        <v>45</v>
      </c>
      <c r="E131" s="37" t="s">
        <v>61</v>
      </c>
      <c r="F131" s="32" t="s">
        <v>44</v>
      </c>
      <c r="G131" s="30" t="s">
        <v>12</v>
      </c>
      <c r="H131" s="50">
        <f>3100+64800-1500+1000</f>
        <v>67400</v>
      </c>
    </row>
    <row r="132" spans="1:8" x14ac:dyDescent="0.2">
      <c r="A132" s="168" t="s">
        <v>43</v>
      </c>
      <c r="B132" s="169" t="s">
        <v>199</v>
      </c>
      <c r="C132" s="170" t="s">
        <v>200</v>
      </c>
      <c r="D132" s="171" t="s">
        <v>45</v>
      </c>
      <c r="E132" s="37" t="s">
        <v>61</v>
      </c>
      <c r="F132" s="29" t="s">
        <v>45</v>
      </c>
      <c r="G132" s="30" t="s">
        <v>20</v>
      </c>
      <c r="H132" s="50"/>
    </row>
    <row r="133" spans="1:8" x14ac:dyDescent="0.2">
      <c r="A133" s="168" t="s">
        <v>43</v>
      </c>
      <c r="B133" s="169" t="s">
        <v>199</v>
      </c>
      <c r="C133" s="170" t="s">
        <v>200</v>
      </c>
      <c r="D133" s="171" t="s">
        <v>45</v>
      </c>
      <c r="E133" s="37" t="s">
        <v>61</v>
      </c>
      <c r="F133" s="29" t="s">
        <v>46</v>
      </c>
      <c r="G133" s="30" t="s">
        <v>118</v>
      </c>
      <c r="H133" s="50">
        <v>21302</v>
      </c>
    </row>
    <row r="134" spans="1:8" s="25" customFormat="1" x14ac:dyDescent="0.2">
      <c r="A134" s="200"/>
      <c r="B134" s="201"/>
      <c r="C134" s="202"/>
      <c r="D134" s="202"/>
      <c r="E134" s="203"/>
      <c r="F134" s="204"/>
      <c r="G134" s="205" t="s">
        <v>1</v>
      </c>
      <c r="H134" s="206">
        <f>SUM(H130:H133)</f>
        <v>102402</v>
      </c>
    </row>
    <row r="135" spans="1:8" s="20" customFormat="1" x14ac:dyDescent="0.2">
      <c r="A135" s="154"/>
      <c r="B135" s="155"/>
      <c r="C135" s="156"/>
      <c r="D135" s="156"/>
      <c r="E135" s="41"/>
      <c r="F135" s="40"/>
      <c r="G135" s="39" t="s">
        <v>3</v>
      </c>
      <c r="H135" s="54"/>
    </row>
    <row r="136" spans="1:8" s="8" customFormat="1" x14ac:dyDescent="0.2">
      <c r="A136" s="168" t="s">
        <v>43</v>
      </c>
      <c r="B136" s="169" t="s">
        <v>199</v>
      </c>
      <c r="C136" s="170" t="s">
        <v>200</v>
      </c>
      <c r="D136" s="171" t="s">
        <v>45</v>
      </c>
      <c r="E136" s="37" t="s">
        <v>62</v>
      </c>
      <c r="F136" s="32" t="s">
        <v>44</v>
      </c>
      <c r="G136" s="30" t="s">
        <v>35</v>
      </c>
      <c r="H136" s="50">
        <f>2500+1500+462</f>
        <v>4462</v>
      </c>
    </row>
    <row r="137" spans="1:8" s="87" customFormat="1" x14ac:dyDescent="0.2">
      <c r="A137" s="168" t="s">
        <v>43</v>
      </c>
      <c r="B137" s="173" t="s">
        <v>13</v>
      </c>
      <c r="C137" s="170" t="s">
        <v>200</v>
      </c>
      <c r="D137" s="170" t="s">
        <v>43</v>
      </c>
      <c r="E137" s="96">
        <v>1552</v>
      </c>
      <c r="F137" s="118">
        <v>11</v>
      </c>
      <c r="G137" s="80" t="s">
        <v>117</v>
      </c>
      <c r="H137" s="67"/>
    </row>
    <row r="138" spans="1:8" s="16" customFormat="1" x14ac:dyDescent="0.2">
      <c r="A138" s="168" t="s">
        <v>43</v>
      </c>
      <c r="B138" s="169" t="s">
        <v>199</v>
      </c>
      <c r="C138" s="170" t="s">
        <v>200</v>
      </c>
      <c r="D138" s="171" t="s">
        <v>45</v>
      </c>
      <c r="E138" s="96">
        <v>1552</v>
      </c>
      <c r="F138" s="97" t="s">
        <v>103</v>
      </c>
      <c r="G138" s="80" t="s">
        <v>124</v>
      </c>
      <c r="H138" s="67">
        <v>3800</v>
      </c>
    </row>
    <row r="139" spans="1:8" s="73" customFormat="1" x14ac:dyDescent="0.2">
      <c r="A139" s="168" t="s">
        <v>43</v>
      </c>
      <c r="B139" s="169" t="s">
        <v>199</v>
      </c>
      <c r="C139" s="170" t="s">
        <v>200</v>
      </c>
      <c r="D139" s="171" t="s">
        <v>45</v>
      </c>
      <c r="E139" s="96">
        <v>1552</v>
      </c>
      <c r="F139" s="97">
        <v>14</v>
      </c>
      <c r="G139" s="80" t="s">
        <v>205</v>
      </c>
      <c r="H139" s="67">
        <v>19000</v>
      </c>
    </row>
    <row r="140" spans="1:8" s="16" customFormat="1" x14ac:dyDescent="0.2">
      <c r="A140" s="168" t="s">
        <v>43</v>
      </c>
      <c r="B140" s="195" t="s">
        <v>45</v>
      </c>
      <c r="C140" s="170" t="s">
        <v>200</v>
      </c>
      <c r="D140" s="171" t="s">
        <v>45</v>
      </c>
      <c r="E140" s="96">
        <v>1552</v>
      </c>
      <c r="F140" s="97">
        <v>17</v>
      </c>
      <c r="G140" s="80" t="s">
        <v>211</v>
      </c>
      <c r="H140" s="67">
        <v>15000</v>
      </c>
    </row>
    <row r="141" spans="1:8" s="16" customFormat="1" x14ac:dyDescent="0.2">
      <c r="A141" s="168" t="s">
        <v>43</v>
      </c>
      <c r="B141" s="173" t="s">
        <v>199</v>
      </c>
      <c r="C141" s="170" t="s">
        <v>200</v>
      </c>
      <c r="D141" s="170" t="s">
        <v>45</v>
      </c>
      <c r="E141" s="96">
        <v>1552</v>
      </c>
      <c r="F141" s="118">
        <v>15</v>
      </c>
      <c r="G141" s="80" t="s">
        <v>212</v>
      </c>
      <c r="H141" s="67">
        <v>1000</v>
      </c>
    </row>
    <row r="142" spans="1:8" s="82" customFormat="1" x14ac:dyDescent="0.2">
      <c r="A142" s="168" t="s">
        <v>43</v>
      </c>
      <c r="B142" s="169" t="s">
        <v>199</v>
      </c>
      <c r="C142" s="170" t="s">
        <v>200</v>
      </c>
      <c r="D142" s="171" t="s">
        <v>45</v>
      </c>
      <c r="E142" s="109">
        <v>1552</v>
      </c>
      <c r="F142" s="196">
        <v>16</v>
      </c>
      <c r="G142" s="81" t="s">
        <v>213</v>
      </c>
      <c r="H142" s="67">
        <v>1500</v>
      </c>
    </row>
    <row r="143" spans="1:8" s="20" customFormat="1" x14ac:dyDescent="0.2">
      <c r="A143" s="154"/>
      <c r="B143" s="155"/>
      <c r="C143" s="156"/>
      <c r="D143" s="156"/>
      <c r="E143" s="41"/>
      <c r="F143" s="40"/>
      <c r="G143" s="39" t="s">
        <v>4</v>
      </c>
      <c r="H143" s="54">
        <f>SUM(H136:H142)</f>
        <v>44762</v>
      </c>
    </row>
    <row r="144" spans="1:8" s="24" customFormat="1" x14ac:dyDescent="0.2">
      <c r="A144" s="143"/>
      <c r="B144" s="144"/>
      <c r="C144" s="146"/>
      <c r="D144" s="146"/>
      <c r="E144" s="38"/>
      <c r="F144" s="35"/>
      <c r="G144" s="36" t="s">
        <v>5</v>
      </c>
      <c r="H144" s="52">
        <f>H108+H109+H114+H115+H122+H128+H134+H143</f>
        <v>381454</v>
      </c>
    </row>
    <row r="145" spans="1:8" s="20" customFormat="1" x14ac:dyDescent="0.2">
      <c r="A145" s="154"/>
      <c r="B145" s="157"/>
      <c r="C145" s="158"/>
      <c r="D145" s="158"/>
      <c r="E145" s="41"/>
      <c r="F145" s="42"/>
      <c r="G145" s="39"/>
      <c r="H145" s="54"/>
    </row>
    <row r="146" spans="1:8" s="20" customFormat="1" x14ac:dyDescent="0.2">
      <c r="A146" s="154"/>
      <c r="B146" s="155"/>
      <c r="C146" s="156"/>
      <c r="D146" s="156"/>
      <c r="E146" s="41"/>
      <c r="F146" s="40"/>
      <c r="G146" s="36" t="s">
        <v>6</v>
      </c>
      <c r="H146" s="54"/>
    </row>
    <row r="147" spans="1:8" x14ac:dyDescent="0.2">
      <c r="A147" s="168" t="s">
        <v>43</v>
      </c>
      <c r="B147" s="169" t="s">
        <v>199</v>
      </c>
      <c r="C147" s="171" t="s">
        <v>200</v>
      </c>
      <c r="D147" s="171" t="s">
        <v>46</v>
      </c>
      <c r="E147" s="37">
        <v>1227</v>
      </c>
      <c r="F147" s="28"/>
      <c r="G147" s="30" t="s">
        <v>32</v>
      </c>
      <c r="H147" s="50">
        <v>3185</v>
      </c>
    </row>
    <row r="148" spans="1:8" s="19" customFormat="1" x14ac:dyDescent="0.2">
      <c r="A148" s="143"/>
      <c r="B148" s="148"/>
      <c r="C148" s="149"/>
      <c r="D148" s="149"/>
      <c r="E148" s="38"/>
      <c r="F148" s="33"/>
      <c r="G148" s="36" t="s">
        <v>7</v>
      </c>
      <c r="H148" s="66">
        <f>SUM(H147:H147)</f>
        <v>3185</v>
      </c>
    </row>
    <row r="149" spans="1:8" s="19" customFormat="1" x14ac:dyDescent="0.2">
      <c r="A149" s="143"/>
      <c r="B149" s="148"/>
      <c r="C149" s="149"/>
      <c r="D149" s="149"/>
      <c r="E149" s="38"/>
      <c r="F149" s="33"/>
      <c r="G149" s="36"/>
      <c r="H149" s="66"/>
    </row>
    <row r="150" spans="1:8" s="82" customFormat="1" x14ac:dyDescent="0.2">
      <c r="A150" s="168" t="s">
        <v>30</v>
      </c>
      <c r="B150" s="169" t="s">
        <v>44</v>
      </c>
      <c r="C150" s="171" t="s">
        <v>200</v>
      </c>
      <c r="D150" s="171" t="s">
        <v>13</v>
      </c>
      <c r="E150" s="109">
        <v>1251</v>
      </c>
      <c r="F150" s="110"/>
      <c r="G150" s="81" t="s">
        <v>190</v>
      </c>
      <c r="H150" s="67">
        <v>20000</v>
      </c>
    </row>
    <row r="151" spans="1:8" s="19" customFormat="1" x14ac:dyDescent="0.2">
      <c r="A151" s="143"/>
      <c r="B151" s="148"/>
      <c r="C151" s="149"/>
      <c r="D151" s="149"/>
      <c r="E151" s="38"/>
      <c r="F151" s="33"/>
      <c r="G151" s="36"/>
      <c r="H151" s="66"/>
    </row>
    <row r="152" spans="1:8" s="73" customFormat="1" x14ac:dyDescent="0.2">
      <c r="A152" s="168" t="s">
        <v>43</v>
      </c>
      <c r="B152" s="169" t="s">
        <v>45</v>
      </c>
      <c r="C152" s="171" t="s">
        <v>200</v>
      </c>
      <c r="D152" s="171" t="s">
        <v>63</v>
      </c>
      <c r="E152" s="96">
        <v>1483</v>
      </c>
      <c r="F152" s="98"/>
      <c r="G152" s="80" t="s">
        <v>129</v>
      </c>
      <c r="H152" s="69">
        <v>10000</v>
      </c>
    </row>
    <row r="153" spans="1:8" s="24" customFormat="1" x14ac:dyDescent="0.2">
      <c r="A153" s="168" t="s">
        <v>201</v>
      </c>
      <c r="B153" s="173" t="s">
        <v>43</v>
      </c>
      <c r="C153" s="170" t="s">
        <v>200</v>
      </c>
      <c r="D153" s="170" t="s">
        <v>63</v>
      </c>
      <c r="E153" s="96">
        <v>1484</v>
      </c>
      <c r="F153" s="34"/>
      <c r="G153" s="80" t="s">
        <v>131</v>
      </c>
      <c r="H153" s="67">
        <v>4982</v>
      </c>
    </row>
    <row r="154" spans="1:8" s="24" customFormat="1" x14ac:dyDescent="0.2">
      <c r="A154" s="168"/>
      <c r="B154" s="173"/>
      <c r="C154" s="170"/>
      <c r="D154" s="170"/>
      <c r="E154" s="96"/>
      <c r="F154" s="34"/>
      <c r="G154" s="80"/>
      <c r="H154" s="67"/>
    </row>
    <row r="155" spans="1:8" x14ac:dyDescent="0.2">
      <c r="A155" s="150"/>
      <c r="B155" s="151"/>
      <c r="C155" s="152"/>
      <c r="D155" s="152"/>
      <c r="E155" s="37"/>
      <c r="F155" s="28"/>
      <c r="G155" s="36" t="s">
        <v>8</v>
      </c>
      <c r="H155" s="69"/>
    </row>
    <row r="156" spans="1:8" x14ac:dyDescent="0.2">
      <c r="A156" s="168" t="s">
        <v>43</v>
      </c>
      <c r="B156" s="169" t="s">
        <v>199</v>
      </c>
      <c r="C156" s="171" t="s">
        <v>200</v>
      </c>
      <c r="D156" s="171" t="s">
        <v>44</v>
      </c>
      <c r="E156" s="37" t="s">
        <v>64</v>
      </c>
      <c r="F156" s="28"/>
      <c r="G156" s="30" t="s">
        <v>65</v>
      </c>
      <c r="H156" s="69">
        <v>612</v>
      </c>
    </row>
    <row r="157" spans="1:8" x14ac:dyDescent="0.2">
      <c r="A157" s="168" t="s">
        <v>43</v>
      </c>
      <c r="B157" s="169" t="s">
        <v>199</v>
      </c>
      <c r="C157" s="171" t="s">
        <v>200</v>
      </c>
      <c r="D157" s="171" t="s">
        <v>44</v>
      </c>
      <c r="E157" s="37" t="s">
        <v>66</v>
      </c>
      <c r="F157" s="28"/>
      <c r="G157" s="30" t="s">
        <v>67</v>
      </c>
      <c r="H157" s="69">
        <v>5000</v>
      </c>
    </row>
    <row r="158" spans="1:8" s="27" customFormat="1" x14ac:dyDescent="0.2">
      <c r="A158" s="168" t="s">
        <v>43</v>
      </c>
      <c r="B158" s="169" t="s">
        <v>199</v>
      </c>
      <c r="C158" s="171" t="s">
        <v>200</v>
      </c>
      <c r="D158" s="171" t="s">
        <v>44</v>
      </c>
      <c r="E158" s="45" t="s">
        <v>68</v>
      </c>
      <c r="F158" s="48" t="s">
        <v>36</v>
      </c>
      <c r="G158" s="31" t="s">
        <v>37</v>
      </c>
      <c r="H158" s="83">
        <v>3000</v>
      </c>
    </row>
    <row r="159" spans="1:8" s="27" customFormat="1" x14ac:dyDescent="0.2">
      <c r="A159" s="168" t="s">
        <v>43</v>
      </c>
      <c r="B159" s="169" t="s">
        <v>199</v>
      </c>
      <c r="C159" s="171" t="s">
        <v>200</v>
      </c>
      <c r="D159" s="171" t="s">
        <v>44</v>
      </c>
      <c r="E159" s="45" t="s">
        <v>68</v>
      </c>
      <c r="F159" s="48" t="s">
        <v>43</v>
      </c>
      <c r="G159" s="31" t="s">
        <v>38</v>
      </c>
      <c r="H159" s="70">
        <v>2500</v>
      </c>
    </row>
    <row r="160" spans="1:8" s="108" customFormat="1" x14ac:dyDescent="0.2">
      <c r="A160" s="168" t="s">
        <v>43</v>
      </c>
      <c r="B160" s="169" t="s">
        <v>199</v>
      </c>
      <c r="C160" s="171" t="s">
        <v>200</v>
      </c>
      <c r="D160" s="171" t="s">
        <v>44</v>
      </c>
      <c r="E160" s="106">
        <v>1551</v>
      </c>
      <c r="F160" s="105" t="s">
        <v>44</v>
      </c>
      <c r="G160" s="107" t="s">
        <v>191</v>
      </c>
      <c r="H160" s="83">
        <v>2000</v>
      </c>
    </row>
    <row r="161" spans="1:8" s="108" customFormat="1" x14ac:dyDescent="0.2">
      <c r="A161" s="168" t="s">
        <v>43</v>
      </c>
      <c r="B161" s="169" t="s">
        <v>199</v>
      </c>
      <c r="C161" s="171" t="s">
        <v>200</v>
      </c>
      <c r="D161" s="171" t="s">
        <v>44</v>
      </c>
      <c r="E161" s="106">
        <v>1551</v>
      </c>
      <c r="F161" s="105" t="s">
        <v>45</v>
      </c>
      <c r="G161" s="107" t="s">
        <v>192</v>
      </c>
      <c r="H161" s="83">
        <f>850+150</f>
        <v>1000</v>
      </c>
    </row>
    <row r="162" spans="1:8" s="19" customFormat="1" x14ac:dyDescent="0.2">
      <c r="A162" s="143"/>
      <c r="B162" s="148"/>
      <c r="C162" s="149"/>
      <c r="D162" s="149"/>
      <c r="E162" s="38"/>
      <c r="F162" s="33"/>
      <c r="G162" s="36" t="s">
        <v>9</v>
      </c>
      <c r="H162" s="66">
        <f>SUM(H156:H161)</f>
        <v>14112</v>
      </c>
    </row>
    <row r="163" spans="1:8" x14ac:dyDescent="0.2">
      <c r="A163" s="150"/>
      <c r="B163" s="151"/>
      <c r="C163" s="152"/>
      <c r="D163" s="152"/>
      <c r="E163" s="37"/>
      <c r="F163" s="28"/>
      <c r="G163" s="30"/>
      <c r="H163" s="69"/>
    </row>
    <row r="164" spans="1:8" s="104" customFormat="1" ht="17.25" customHeight="1" x14ac:dyDescent="0.2">
      <c r="A164" s="174" t="s">
        <v>30</v>
      </c>
      <c r="B164" s="175" t="s">
        <v>43</v>
      </c>
      <c r="C164" s="175" t="s">
        <v>200</v>
      </c>
      <c r="D164" s="175" t="s">
        <v>13</v>
      </c>
      <c r="E164" s="102" t="s">
        <v>69</v>
      </c>
      <c r="F164" s="101"/>
      <c r="G164" s="59" t="s">
        <v>104</v>
      </c>
      <c r="H164" s="103">
        <v>53000</v>
      </c>
    </row>
    <row r="165" spans="1:8" x14ac:dyDescent="0.2">
      <c r="A165" s="150"/>
      <c r="B165" s="151"/>
      <c r="C165" s="152"/>
      <c r="D165" s="152"/>
      <c r="E165" s="37"/>
      <c r="F165" s="28"/>
      <c r="G165" s="30"/>
      <c r="H165" s="69"/>
    </row>
    <row r="166" spans="1:8" s="24" customFormat="1" x14ac:dyDescent="0.2">
      <c r="A166" s="143"/>
      <c r="B166" s="144"/>
      <c r="C166" s="146"/>
      <c r="D166" s="146"/>
      <c r="E166" s="38"/>
      <c r="F166" s="34"/>
      <c r="G166" s="36" t="s">
        <v>10</v>
      </c>
      <c r="H166" s="66">
        <f>H95+H105+H144+H148+H152+H153+H162+H164+H150</f>
        <v>2570918.5999999996</v>
      </c>
    </row>
    <row r="167" spans="1:8" s="24" customFormat="1" x14ac:dyDescent="0.2">
      <c r="A167" s="143"/>
      <c r="B167" s="144"/>
      <c r="C167" s="146"/>
      <c r="D167" s="146"/>
      <c r="E167" s="38"/>
      <c r="F167" s="34"/>
      <c r="G167" s="36"/>
      <c r="H167" s="66"/>
    </row>
    <row r="168" spans="1:8" s="87" customFormat="1" x14ac:dyDescent="0.2">
      <c r="A168" s="168" t="s">
        <v>202</v>
      </c>
      <c r="B168" s="173" t="s">
        <v>43</v>
      </c>
      <c r="C168" s="170" t="s">
        <v>200</v>
      </c>
      <c r="D168" s="170" t="s">
        <v>43</v>
      </c>
      <c r="E168" s="96">
        <v>3803</v>
      </c>
      <c r="F168" s="79"/>
      <c r="G168" s="80" t="s">
        <v>130</v>
      </c>
      <c r="H168" s="69">
        <v>3000000</v>
      </c>
    </row>
    <row r="169" spans="1:8" s="87" customFormat="1" x14ac:dyDescent="0.2">
      <c r="A169" s="168" t="s">
        <v>201</v>
      </c>
      <c r="B169" s="173" t="s">
        <v>44</v>
      </c>
      <c r="C169" s="170" t="s">
        <v>46</v>
      </c>
      <c r="D169" s="170" t="s">
        <v>45</v>
      </c>
      <c r="E169" s="96">
        <v>3804</v>
      </c>
      <c r="F169" s="79"/>
      <c r="G169" s="80" t="s">
        <v>193</v>
      </c>
      <c r="H169" s="67">
        <v>11994</v>
      </c>
    </row>
    <row r="170" spans="1:8" x14ac:dyDescent="0.2">
      <c r="A170" s="159"/>
      <c r="B170" s="127"/>
      <c r="C170" s="127"/>
      <c r="D170" s="128"/>
      <c r="E170" s="17"/>
      <c r="F170" s="17"/>
      <c r="G170" s="17"/>
      <c r="H170" s="50"/>
    </row>
    <row r="171" spans="1:8" x14ac:dyDescent="0.2">
      <c r="A171" s="160"/>
      <c r="B171" s="161"/>
      <c r="C171" s="162"/>
      <c r="D171" s="163"/>
      <c r="E171" s="99"/>
      <c r="F171" s="99"/>
      <c r="G171" s="100"/>
      <c r="H171" s="55"/>
    </row>
    <row r="172" spans="1:8" s="16" customFormat="1" x14ac:dyDescent="0.2">
      <c r="A172" s="164"/>
      <c r="B172" s="164"/>
      <c r="C172" s="165"/>
      <c r="D172" s="165"/>
      <c r="E172" s="43"/>
      <c r="F172" s="43"/>
      <c r="G172" s="44" t="s">
        <v>11</v>
      </c>
      <c r="H172" s="65">
        <f>+H166+H168+H169</f>
        <v>5582912.5999999996</v>
      </c>
    </row>
    <row r="178" spans="1:8" x14ac:dyDescent="0.2">
      <c r="H178" s="58" t="e">
        <f>+#REF!-H166</f>
        <v>#REF!</v>
      </c>
    </row>
    <row r="180" spans="1:8" s="182" customFormat="1" x14ac:dyDescent="0.2">
      <c r="A180" s="181"/>
      <c r="B180" s="181"/>
      <c r="C180" s="181"/>
      <c r="D180" s="181"/>
      <c r="H180" s="183"/>
    </row>
  </sheetData>
  <mergeCells count="1">
    <mergeCell ref="C3:G3"/>
  </mergeCells>
  <pageMargins left="0.5118110236220472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F4CEE-CE81-4015-9B4E-B23E6A7FE4EE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copertina</vt:lpstr>
      <vt:lpstr>risorse economiche</vt:lpstr>
      <vt:lpstr>risorse econom. con variazioni</vt:lpstr>
      <vt:lpstr>Foglio1</vt:lpstr>
      <vt:lpstr>copertina!Area_stampa</vt:lpstr>
      <vt:lpstr>'risorse econom. con variazioni'!Area_stampa</vt:lpstr>
      <vt:lpstr>'risorse economiche'!Area_stampa</vt:lpstr>
      <vt:lpstr>'risorse econom. con variazioni'!Titoli_stampa</vt:lpstr>
      <vt:lpstr>'risorse economiche'!Titoli_stampa</vt:lpstr>
    </vt:vector>
  </TitlesOfParts>
  <Company>Como Casentino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Siria Ceccarelli</dc:creator>
  <cp:lastModifiedBy>annelisa</cp:lastModifiedBy>
  <cp:lastPrinted>2019-04-01T10:00:57Z</cp:lastPrinted>
  <dcterms:created xsi:type="dcterms:W3CDTF">1999-03-26T07:32:53Z</dcterms:created>
  <dcterms:modified xsi:type="dcterms:W3CDTF">2020-06-25T09:07:35Z</dcterms:modified>
</cp:coreProperties>
</file>