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sa\Desktop\costi contabili\"/>
    </mc:Choice>
  </mc:AlternateContent>
  <xr:revisionPtr revIDLastSave="0" documentId="8_{BD3D257F-CD7D-4CBC-9578-79C597232043}" xr6:coauthVersionLast="45" xr6:coauthVersionMax="45" xr10:uidLastSave="{00000000-0000-0000-0000-000000000000}"/>
  <bookViews>
    <workbookView xWindow="-120" yWindow="-120" windowWidth="29040" windowHeight="15840" tabRatio="666" activeTab="1" xr2:uid="{00000000-000D-0000-FFFF-FFFF00000000}"/>
  </bookViews>
  <sheets>
    <sheet name="copertina" sheetId="4" r:id="rId1"/>
    <sheet name="risorse economiche" sheetId="27" r:id="rId2"/>
    <sheet name="risorse econom. con variazioni" sheetId="29" r:id="rId3"/>
  </sheets>
  <definedNames>
    <definedName name="_xlnm.Print_Area" localSheetId="0">copertina!$A$1:$J$46</definedName>
    <definedName name="_xlnm.Print_Area" localSheetId="1">'risorse economiche'!$A$1:$H$48</definedName>
    <definedName name="_xlnm.Print_Titles" localSheetId="2">'risorse econom. con variazioni'!$6:$7</definedName>
    <definedName name="_xlnm.Print_Titles" localSheetId="1">'risorse economiche'!#REF!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9" l="1"/>
  <c r="I17" i="29"/>
  <c r="I24" i="29"/>
  <c r="I11" i="29"/>
  <c r="I27" i="29"/>
  <c r="H48" i="29"/>
  <c r="H46" i="29"/>
  <c r="I45" i="29"/>
  <c r="I49" i="29" s="1"/>
  <c r="H45" i="29"/>
  <c r="H43" i="29"/>
  <c r="H28" i="29"/>
  <c r="H27" i="29"/>
  <c r="H23" i="29"/>
  <c r="H20" i="29"/>
  <c r="H17" i="29"/>
  <c r="H15" i="29"/>
  <c r="H14" i="29"/>
  <c r="H13" i="29"/>
  <c r="H12" i="29"/>
  <c r="H10" i="29"/>
  <c r="H48" i="27"/>
  <c r="H46" i="27"/>
  <c r="I45" i="27"/>
  <c r="I53" i="27" s="1"/>
  <c r="H45" i="27"/>
  <c r="H43" i="27"/>
  <c r="H28" i="27"/>
  <c r="H27" i="27"/>
  <c r="H23" i="27"/>
  <c r="I20" i="27"/>
  <c r="I40" i="27" s="1"/>
  <c r="I58" i="27" s="1"/>
  <c r="H20" i="27"/>
  <c r="H17" i="27"/>
  <c r="H15" i="27"/>
  <c r="H14" i="27"/>
  <c r="H13" i="27"/>
  <c r="H12" i="27"/>
  <c r="H10" i="27"/>
  <c r="I40" i="29" l="1"/>
  <c r="I54" i="29" s="1"/>
  <c r="I56" i="29" s="1"/>
  <c r="H40" i="27"/>
  <c r="H58" i="27" s="1"/>
  <c r="H60" i="27" s="1"/>
  <c r="H53" i="27"/>
  <c r="H40" i="29"/>
  <c r="H49" i="29"/>
  <c r="I60" i="27"/>
  <c r="H54" i="29" l="1"/>
  <c r="H56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siria</author>
  </authors>
  <commentList>
    <comment ref="H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siria:</t>
        </r>
        <r>
          <rPr>
            <sz val="9"/>
            <color indexed="81"/>
            <rFont val="Tahoma"/>
            <family val="2"/>
          </rPr>
          <t xml:space="preserve">
tolto 14.500 x AIB e 15.000 x LIFE</t>
        </r>
      </text>
    </comment>
    <comment ref="I20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aggiunti 40.000 con applicazione avanzo x adeguamento segheria e altre manutenzioni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siria</author>
  </authors>
  <commentList>
    <comment ref="H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siria:</t>
        </r>
        <r>
          <rPr>
            <sz val="9"/>
            <color indexed="81"/>
            <rFont val="Tahoma"/>
            <family val="2"/>
          </rPr>
          <t xml:space="preserve">
tolto 14.500 x AIB e 15.000 x LIFE</t>
        </r>
      </text>
    </comment>
    <comment ref="I20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aggiunti 40.000 con applicazione avanzo x adeguamento segheria e altre manutenzioni
</t>
        </r>
      </text>
    </comment>
  </commentList>
</comments>
</file>

<file path=xl/sharedStrings.xml><?xml version="1.0" encoding="utf-8"?>
<sst xmlns="http://schemas.openxmlformats.org/spreadsheetml/2006/main" count="473" uniqueCount="94">
  <si>
    <t>Gestione demanio e foreste - acquisto attrezzature</t>
  </si>
  <si>
    <t>importo</t>
  </si>
  <si>
    <t xml:space="preserve">                                                         Riferimenti PEG</t>
  </si>
  <si>
    <t>Centro di Responsabilità</t>
  </si>
  <si>
    <t xml:space="preserve"> </t>
  </si>
  <si>
    <t>2</t>
  </si>
  <si>
    <t>4</t>
  </si>
  <si>
    <t>RISORSE ECONOMICHE</t>
  </si>
  <si>
    <t>descrizione</t>
  </si>
  <si>
    <t>SPESE</t>
  </si>
  <si>
    <t>06</t>
  </si>
  <si>
    <t>04</t>
  </si>
  <si>
    <t>cod. bilancio</t>
  </si>
  <si>
    <t>TOTALE</t>
  </si>
  <si>
    <t>03</t>
  </si>
  <si>
    <t>01</t>
  </si>
  <si>
    <t>05</t>
  </si>
  <si>
    <t>07</t>
  </si>
  <si>
    <t>2525</t>
  </si>
  <si>
    <t>2606</t>
  </si>
  <si>
    <t>Spese in conto capitale</t>
  </si>
  <si>
    <t>Totale spese in conto capitale</t>
  </si>
  <si>
    <t>02</t>
  </si>
  <si>
    <t>09</t>
  </si>
  <si>
    <t>08</t>
  </si>
  <si>
    <t>Spese correnti</t>
  </si>
  <si>
    <t>1375</t>
  </si>
  <si>
    <t>Gestione demanio e foreste - acquisizione beni</t>
  </si>
  <si>
    <t>1376</t>
  </si>
  <si>
    <t>Campagna antincendi boschivi  - acquisizione beni</t>
  </si>
  <si>
    <t>Totale spese correnti</t>
  </si>
  <si>
    <t>UNIONE DEI COMUNI MONTANI DEL CASENTINO</t>
  </si>
  <si>
    <t>variazioni apportate dalla Giunta con deliberazioni:</t>
  </si>
  <si>
    <t>11</t>
  </si>
  <si>
    <t>Campagna antincendi boschivi  - prestazioni di servzi</t>
  </si>
  <si>
    <t>Gestione demanio e foreste - investimenti</t>
  </si>
  <si>
    <t>del</t>
  </si>
  <si>
    <t>CENTRO DI RESPONSABILITA'</t>
  </si>
  <si>
    <t>Fondo crediti dubbia esigibilità proventi forestali</t>
  </si>
  <si>
    <t>10</t>
  </si>
  <si>
    <t>1251</t>
  </si>
  <si>
    <t>cap</t>
  </si>
  <si>
    <t>art</t>
  </si>
  <si>
    <t>SERVIZIO 6: DELEGHE REGIONALI</t>
  </si>
  <si>
    <t>Deleghe Regionali</t>
  </si>
  <si>
    <t>CDR Deleghe Regionali</t>
  </si>
  <si>
    <t>Gestione demanio e foreste - iva</t>
  </si>
  <si>
    <t>Gestione demanio e foreste - utenze</t>
  </si>
  <si>
    <t>Gestione demanio e foreste - servizi sanitari</t>
  </si>
  <si>
    <t>Gestione demanio e foreste - assicurazioni</t>
  </si>
  <si>
    <t>Gestione demanio e foreste - prestazioni professionali e specialistiche</t>
  </si>
  <si>
    <t>Gestione demanio e foreste - tasse di circolazione</t>
  </si>
  <si>
    <t>Gestione demanio e foreste - irap</t>
  </si>
  <si>
    <t>Gestione demanio e foreste - manutenzioni</t>
  </si>
  <si>
    <t>12</t>
  </si>
  <si>
    <t>Gestione demanio e foreste - imposte e tasse varie</t>
  </si>
  <si>
    <t>13</t>
  </si>
  <si>
    <t>Gestione demanio e foreste - elaborazione cedolini</t>
  </si>
  <si>
    <t>Campagna antincendi boschivi  -  manutenzioni</t>
  </si>
  <si>
    <t>Campagna antincendi boschivi  - assicurazioni</t>
  </si>
  <si>
    <t xml:space="preserve">Realizzaz. interventi sul PSR </t>
  </si>
  <si>
    <t>2616</t>
  </si>
  <si>
    <t xml:space="preserve"> PROGETTO LIFE14 NAT/IT/000759 WET FLY AMPHIBIA </t>
  </si>
  <si>
    <t>Gestione demanio e foreste - formazione</t>
  </si>
  <si>
    <t>1</t>
  </si>
  <si>
    <t>20</t>
  </si>
  <si>
    <t>1475</t>
  </si>
  <si>
    <t>Gestione I Luoghi - acquisizione beni</t>
  </si>
  <si>
    <t>Gestione I Luoghi - prestazioni di servizi</t>
  </si>
  <si>
    <t>16</t>
  </si>
  <si>
    <t>Responsabile</t>
  </si>
  <si>
    <t>14</t>
  </si>
  <si>
    <t>Gestione demanio e foreste - noleggi vari</t>
  </si>
  <si>
    <t xml:space="preserve">variazioni  apportate con determinazioni del resp. Finanziario:  </t>
  </si>
  <si>
    <t>Gestione demanio e foreste - prestazioni di servizi (manodopera)</t>
  </si>
  <si>
    <t>15</t>
  </si>
  <si>
    <t>Gestione demanio e foreste - altri servizi</t>
  </si>
  <si>
    <t>1486</t>
  </si>
  <si>
    <t>00</t>
  </si>
  <si>
    <r>
      <t>Interessi passivi mutuo attrezzature forestali  </t>
    </r>
    <r>
      <rPr>
        <sz val="10"/>
        <color rgb="FF181885"/>
        <rFont val="Arial"/>
        <family val="2"/>
      </rPr>
      <t xml:space="preserve"> </t>
    </r>
  </si>
  <si>
    <t>2609</t>
  </si>
  <si>
    <t>LR 77/2004 - Alienazione immobili patrimonio Regione Toscana - trasferimento alla Regione</t>
  </si>
  <si>
    <t>3806</t>
  </si>
  <si>
    <r>
      <t>Rimborso quota di capitale mutuo attrezzature forestali  </t>
    </r>
    <r>
      <rPr>
        <sz val="10"/>
        <color rgb="FF181885"/>
        <rFont val="Arial"/>
        <family val="2"/>
      </rPr>
      <t xml:space="preserve"> </t>
    </r>
  </si>
  <si>
    <t>1699</t>
  </si>
  <si>
    <t>Restituzione a INPS sentenza fiscalizzazione oneri previdenziali</t>
  </si>
  <si>
    <t>50</t>
  </si>
  <si>
    <t>Incarichi professionali per realizzazione investimenti interventi PSR</t>
  </si>
  <si>
    <t>PIANO ESECUTIVO DI GESTIONE 2019</t>
  </si>
  <si>
    <t>Approvato dalla Giunta con deliberazione n.  44 del 01/04/2019</t>
  </si>
  <si>
    <t>n. 116 del 19/07/2019</t>
  </si>
  <si>
    <t>Dr. Paolo Grifagni fino al 31/07/2019</t>
  </si>
  <si>
    <t>Dr.ssa Beatrice Brezzi dal 01/08/2019</t>
  </si>
  <si>
    <t>Bilancio Previsione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</si>
</sst>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rgb="FF18188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/>
    <xf numFmtId="0" fontId="7" fillId="0" borderId="0" xfId="0" applyFont="1"/>
    <xf numFmtId="0" fontId="0" fillId="0" borderId="2" xfId="0" applyBorder="1" applyAlignment="1">
      <alignment horizontal="right"/>
    </xf>
    <xf numFmtId="0" fontId="7" fillId="0" borderId="5" xfId="0" applyFont="1" applyBorder="1" applyAlignment="1"/>
    <xf numFmtId="0" fontId="0" fillId="0" borderId="12" xfId="0" applyBorder="1"/>
    <xf numFmtId="0" fontId="0" fillId="0" borderId="13" xfId="0" applyBorder="1"/>
    <xf numFmtId="0" fontId="3" fillId="0" borderId="0" xfId="0" applyFont="1" applyAlignment="1"/>
    <xf numFmtId="43" fontId="7" fillId="0" borderId="15" xfId="1" applyFont="1" applyBorder="1"/>
    <xf numFmtId="43" fontId="4" fillId="2" borderId="9" xfId="1" applyFont="1" applyFill="1" applyBorder="1"/>
    <xf numFmtId="43" fontId="0" fillId="0" borderId="0" xfId="1" applyFont="1"/>
    <xf numFmtId="49" fontId="4" fillId="0" borderId="9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49" fontId="5" fillId="0" borderId="0" xfId="0" applyNumberFormat="1" applyFont="1" applyAlignment="1">
      <alignment vertical="center"/>
    </xf>
    <xf numFmtId="49" fontId="4" fillId="0" borderId="0" xfId="0" applyNumberFormat="1" applyFont="1"/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7" fillId="0" borderId="4" xfId="0" quotePrefix="1" applyNumberFormat="1" applyFont="1" applyBorder="1"/>
    <xf numFmtId="49" fontId="7" fillId="0" borderId="15" xfId="0" quotePrefix="1" applyNumberFormat="1" applyFont="1" applyBorder="1"/>
    <xf numFmtId="49" fontId="7" fillId="0" borderId="0" xfId="0" quotePrefix="1" applyNumberFormat="1" applyFont="1" applyBorder="1"/>
    <xf numFmtId="49" fontId="0" fillId="0" borderId="0" xfId="0" applyNumberFormat="1"/>
    <xf numFmtId="49" fontId="4" fillId="0" borderId="2" xfId="0" applyNumberFormat="1" applyFont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49" fontId="1" fillId="0" borderId="4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" fillId="0" borderId="5" xfId="0" applyFont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0" borderId="5" xfId="0" applyNumberFormat="1" applyFont="1" applyBorder="1"/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Fill="1" applyBorder="1"/>
    <xf numFmtId="49" fontId="1" fillId="0" borderId="15" xfId="0" applyNumberFormat="1" applyFont="1" applyBorder="1"/>
    <xf numFmtId="49" fontId="1" fillId="0" borderId="15" xfId="0" applyNumberFormat="1" applyFont="1" applyBorder="1" applyAlignment="1">
      <alignment horizontal="center"/>
    </xf>
    <xf numFmtId="0" fontId="0" fillId="0" borderId="15" xfId="0" quotePrefix="1" applyBorder="1"/>
    <xf numFmtId="0" fontId="0" fillId="0" borderId="0" xfId="0" quotePrefix="1" applyFill="1" applyBorder="1"/>
    <xf numFmtId="0" fontId="0" fillId="0" borderId="15" xfId="0" applyBorder="1"/>
    <xf numFmtId="164" fontId="0" fillId="0" borderId="15" xfId="2" applyNumberFormat="1" applyFont="1" applyFill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3" fontId="1" fillId="0" borderId="0" xfId="1" applyFont="1"/>
    <xf numFmtId="49" fontId="1" fillId="0" borderId="11" xfId="0" quotePrefix="1" applyNumberFormat="1" applyFont="1" applyBorder="1"/>
    <xf numFmtId="49" fontId="1" fillId="0" borderId="12" xfId="0" quotePrefix="1" applyNumberFormat="1" applyFont="1" applyBorder="1"/>
    <xf numFmtId="49" fontId="1" fillId="0" borderId="12" xfId="0" quotePrefix="1" applyNumberFormat="1" applyFont="1" applyBorder="1" applyAlignment="1">
      <alignment horizontal="center"/>
    </xf>
    <xf numFmtId="49" fontId="1" fillId="0" borderId="14" xfId="0" quotePrefix="1" applyNumberFormat="1" applyFont="1" applyBorder="1"/>
    <xf numFmtId="43" fontId="1" fillId="0" borderId="14" xfId="1" applyFont="1" applyBorder="1"/>
    <xf numFmtId="49" fontId="1" fillId="0" borderId="4" xfId="0" quotePrefix="1" applyNumberFormat="1" applyFont="1" applyBorder="1"/>
    <xf numFmtId="49" fontId="1" fillId="0" borderId="0" xfId="0" quotePrefix="1" applyNumberFormat="1" applyFont="1" applyBorder="1"/>
    <xf numFmtId="49" fontId="1" fillId="0" borderId="0" xfId="0" quotePrefix="1" applyNumberFormat="1" applyFont="1" applyBorder="1" applyAlignment="1">
      <alignment horizontal="center"/>
    </xf>
    <xf numFmtId="49" fontId="1" fillId="0" borderId="15" xfId="0" quotePrefix="1" applyNumberFormat="1" applyFont="1" applyBorder="1"/>
    <xf numFmtId="43" fontId="1" fillId="0" borderId="15" xfId="1" applyFont="1" applyBorder="1"/>
    <xf numFmtId="43" fontId="1" fillId="0" borderId="15" xfId="1" applyFont="1" applyFill="1" applyBorder="1"/>
    <xf numFmtId="49" fontId="1" fillId="0" borderId="0" xfId="0" quotePrefix="1" applyNumberFormat="1" applyFont="1" applyFill="1" applyBorder="1" applyAlignment="1">
      <alignment vertical="top" wrapText="1"/>
    </xf>
    <xf numFmtId="49" fontId="1" fillId="0" borderId="15" xfId="0" quotePrefix="1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3" fontId="1" fillId="0" borderId="15" xfId="1" applyFont="1" applyFill="1" applyBorder="1" applyAlignment="1">
      <alignment vertical="top" wrapText="1"/>
    </xf>
    <xf numFmtId="49" fontId="1" fillId="0" borderId="0" xfId="0" quotePrefix="1" applyNumberFormat="1" applyFont="1" applyFill="1" applyBorder="1"/>
    <xf numFmtId="49" fontId="1" fillId="0" borderId="15" xfId="0" quotePrefix="1" applyNumberFormat="1" applyFont="1" applyFill="1" applyBorder="1"/>
    <xf numFmtId="49" fontId="1" fillId="0" borderId="6" xfId="0" quotePrefix="1" applyNumberFormat="1" applyFont="1" applyBorder="1"/>
    <xf numFmtId="49" fontId="1" fillId="0" borderId="7" xfId="0" quotePrefix="1" applyNumberFormat="1" applyFont="1" applyBorder="1"/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/>
    <xf numFmtId="49" fontId="1" fillId="0" borderId="10" xfId="0" quotePrefix="1" applyNumberFormat="1" applyFont="1" applyBorder="1"/>
    <xf numFmtId="43" fontId="1" fillId="0" borderId="10" xfId="1" applyFont="1" applyBorder="1"/>
    <xf numFmtId="0" fontId="1" fillId="0" borderId="0" xfId="0" applyFont="1" applyAlignment="1"/>
    <xf numFmtId="0" fontId="1" fillId="0" borderId="13" xfId="0" applyFont="1" applyBorder="1" applyAlignment="1"/>
    <xf numFmtId="0" fontId="1" fillId="0" borderId="5" xfId="0" applyFont="1" applyBorder="1"/>
    <xf numFmtId="0" fontId="1" fillId="0" borderId="5" xfId="0" applyFont="1" applyBorder="1" applyAlignment="1">
      <alignment vertical="top" wrapText="1"/>
    </xf>
    <xf numFmtId="43" fontId="1" fillId="0" borderId="15" xfId="1" applyFont="1" applyBorder="1" applyAlignment="1">
      <alignment vertical="top" wrapText="1"/>
    </xf>
    <xf numFmtId="49" fontId="1" fillId="0" borderId="6" xfId="0" applyNumberFormat="1" applyFont="1" applyBorder="1"/>
    <xf numFmtId="49" fontId="1" fillId="0" borderId="7" xfId="0" applyNumberFormat="1" applyFont="1" applyFill="1" applyBorder="1"/>
    <xf numFmtId="49" fontId="1" fillId="0" borderId="0" xfId="0" quotePrefix="1" applyNumberFormat="1" applyFont="1"/>
    <xf numFmtId="49" fontId="1" fillId="0" borderId="15" xfId="0" quotePrefix="1" applyNumberFormat="1" applyFont="1" applyFill="1" applyBorder="1" applyAlignment="1">
      <alignment vertical="top" wrapText="1"/>
    </xf>
    <xf numFmtId="49" fontId="1" fillId="0" borderId="7" xfId="0" quotePrefix="1" applyNumberFormat="1" applyFont="1" applyBorder="1" applyAlignment="1">
      <alignment horizontal="center"/>
    </xf>
    <xf numFmtId="0" fontId="1" fillId="0" borderId="8" xfId="0" applyFont="1" applyBorder="1" applyAlignment="1"/>
    <xf numFmtId="49" fontId="1" fillId="0" borderId="0" xfId="0" quotePrefix="1" applyNumberFormat="1" applyFont="1" applyAlignment="1">
      <alignment horizontal="center"/>
    </xf>
    <xf numFmtId="49" fontId="1" fillId="0" borderId="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4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/>
    <xf numFmtId="49" fontId="1" fillId="0" borderId="15" xfId="0" quotePrefix="1" applyNumberFormat="1" applyFont="1" applyBorder="1" applyAlignment="1"/>
    <xf numFmtId="43" fontId="1" fillId="0" borderId="15" xfId="1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9" fontId="1" fillId="0" borderId="0" xfId="0" applyNumberFormat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Border="1"/>
    <xf numFmtId="49" fontId="1" fillId="0" borderId="4" xfId="0" applyNumberFormat="1" applyFont="1" applyFill="1" applyBorder="1"/>
    <xf numFmtId="0" fontId="1" fillId="0" borderId="5" xfId="0" applyFont="1" applyFill="1" applyBorder="1" applyAlignment="1"/>
    <xf numFmtId="0" fontId="1" fillId="0" borderId="0" xfId="0" applyFont="1" applyFill="1"/>
    <xf numFmtId="49" fontId="1" fillId="0" borderId="10" xfId="0" quotePrefix="1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3" fontId="1" fillId="0" borderId="10" xfId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vertical="top"/>
    </xf>
    <xf numFmtId="0" fontId="4" fillId="0" borderId="0" xfId="0" applyFont="1" applyBorder="1"/>
    <xf numFmtId="0" fontId="1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5"/>
  <sheetViews>
    <sheetView showGridLines="0" workbookViewId="0">
      <selection activeCell="P27" sqref="P27"/>
    </sheetView>
  </sheetViews>
  <sheetFormatPr defaultRowHeight="12.75" x14ac:dyDescent="0.2"/>
  <cols>
    <col min="3" max="3" width="6.7109375" customWidth="1"/>
    <col min="6" max="6" width="13.140625" customWidth="1"/>
    <col min="7" max="7" width="10.85546875" customWidth="1"/>
    <col min="8" max="8" width="10" customWidth="1"/>
    <col min="9" max="9" width="14" customWidth="1"/>
    <col min="10" max="10" width="5" customWidth="1"/>
  </cols>
  <sheetData>
    <row r="3" spans="1:10" ht="23.25" x14ac:dyDescent="0.35">
      <c r="A3" s="136" t="s">
        <v>31</v>
      </c>
      <c r="B3" s="136"/>
      <c r="C3" s="136"/>
      <c r="D3" s="136"/>
      <c r="E3" s="136"/>
      <c r="F3" s="136"/>
      <c r="G3" s="136"/>
      <c r="H3" s="136"/>
      <c r="I3" s="136"/>
      <c r="J3" s="136"/>
    </row>
    <row r="9" spans="1:10" s="1" customFormat="1" ht="15.75" x14ac:dyDescent="0.25">
      <c r="A9" s="137" t="s">
        <v>88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0" s="1" customFormat="1" ht="15.75" x14ac:dyDescent="0.25">
      <c r="A10" s="137" t="s">
        <v>36</v>
      </c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 s="1" customFormat="1" ht="15.75" x14ac:dyDescent="0.25">
      <c r="A11" s="137" t="s">
        <v>37</v>
      </c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s="1" customFormat="1" ht="6.4" customHeight="1" x14ac:dyDescent="0.25"/>
    <row r="13" spans="1:10" s="1" customFormat="1" ht="15.75" x14ac:dyDescent="0.25">
      <c r="A13" s="141" t="s">
        <v>43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s="1" customFormat="1" ht="15.75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s="2" customFormat="1" ht="14.25" x14ac:dyDescent="0.2">
      <c r="E15" s="2" t="s">
        <v>4</v>
      </c>
    </row>
    <row r="16" spans="1:10" s="2" customFormat="1" ht="14.25" x14ac:dyDescent="0.2">
      <c r="A16" s="139" t="s">
        <v>89</v>
      </c>
      <c r="B16" s="139"/>
      <c r="C16" s="139"/>
      <c r="D16" s="139"/>
      <c r="E16" s="139"/>
      <c r="F16" s="139"/>
      <c r="G16" s="139"/>
      <c r="H16" s="139"/>
      <c r="I16" s="139"/>
    </row>
    <row r="17" spans="1:10" s="2" customFormat="1" ht="14.25" x14ac:dyDescent="0.2">
      <c r="A17" s="117" t="s">
        <v>32</v>
      </c>
      <c r="B17" s="117"/>
      <c r="C17" s="117"/>
      <c r="D17" s="117"/>
      <c r="E17" s="117"/>
      <c r="F17" s="117"/>
      <c r="G17" s="140" t="s">
        <v>90</v>
      </c>
      <c r="H17" s="140"/>
      <c r="I17" s="116"/>
      <c r="J17" s="117"/>
    </row>
    <row r="18" spans="1:10" s="2" customFormat="1" ht="14.25" x14ac:dyDescent="0.2">
      <c r="A18" s="117"/>
      <c r="B18" s="117"/>
      <c r="C18" s="117"/>
      <c r="D18" s="117"/>
      <c r="E18" s="117"/>
      <c r="F18" s="117"/>
      <c r="G18" s="117"/>
      <c r="H18" s="117"/>
      <c r="I18" s="116"/>
      <c r="J18" s="117"/>
    </row>
    <row r="19" spans="1:10" s="2" customFormat="1" ht="14.25" x14ac:dyDescent="0.2">
      <c r="A19" s="117"/>
      <c r="B19" s="117"/>
      <c r="C19" s="117"/>
      <c r="D19" s="117"/>
      <c r="E19" s="117"/>
      <c r="F19" s="117"/>
      <c r="G19" s="117"/>
      <c r="H19" s="117"/>
      <c r="I19" s="116"/>
      <c r="J19" s="117"/>
    </row>
    <row r="20" spans="1:10" s="2" customFormat="1" ht="14.25" x14ac:dyDescent="0.2">
      <c r="A20" s="117" t="s">
        <v>73</v>
      </c>
      <c r="B20" s="117"/>
      <c r="C20" s="117"/>
      <c r="D20" s="117"/>
      <c r="E20" s="117"/>
      <c r="F20" s="117"/>
      <c r="G20" s="140"/>
      <c r="H20" s="140"/>
      <c r="I20" s="116"/>
      <c r="J20" s="117"/>
    </row>
    <row r="21" spans="1:10" s="2" customFormat="1" ht="14.25" x14ac:dyDescent="0.2">
      <c r="A21" s="25"/>
      <c r="B21" s="25"/>
      <c r="C21" s="25"/>
      <c r="D21" s="25"/>
      <c r="E21" s="25"/>
      <c r="F21" s="25"/>
      <c r="G21" s="25" t="s">
        <v>4</v>
      </c>
      <c r="H21" s="138"/>
      <c r="I21" s="138"/>
      <c r="J21" s="25"/>
    </row>
    <row r="22" spans="1:10" s="2" customFormat="1" ht="14.25" x14ac:dyDescent="0.2">
      <c r="A22" s="25"/>
      <c r="B22" s="25"/>
      <c r="C22" s="25"/>
      <c r="D22" s="25"/>
      <c r="E22" s="25"/>
      <c r="F22" s="25"/>
      <c r="G22" s="25"/>
      <c r="H22" s="138"/>
      <c r="I22" s="138"/>
      <c r="J22" s="25"/>
    </row>
    <row r="24" spans="1:10" s="10" customFormat="1" ht="21" customHeight="1" x14ac:dyDescent="0.2">
      <c r="A24" s="3" t="s">
        <v>2</v>
      </c>
      <c r="B24" s="4"/>
      <c r="C24" s="4"/>
      <c r="D24" s="4"/>
      <c r="E24" s="4"/>
      <c r="F24" s="4"/>
      <c r="G24" s="4"/>
      <c r="H24" s="4"/>
      <c r="I24" s="4"/>
      <c r="J24" s="5"/>
    </row>
    <row r="25" spans="1:10" s="7" customFormat="1" x14ac:dyDescent="0.2">
      <c r="A25" s="32"/>
      <c r="B25" s="23"/>
      <c r="C25" s="23"/>
      <c r="D25" s="23"/>
      <c r="E25" s="23"/>
      <c r="F25" s="23"/>
      <c r="G25" s="23"/>
      <c r="H25" s="23"/>
      <c r="I25" s="23"/>
      <c r="J25" s="24"/>
    </row>
    <row r="26" spans="1:10" s="7" customFormat="1" x14ac:dyDescent="0.2">
      <c r="A26" s="6"/>
      <c r="J26" s="8"/>
    </row>
    <row r="27" spans="1:10" s="10" customFormat="1" ht="18" customHeight="1" x14ac:dyDescent="0.2">
      <c r="A27" s="9" t="s">
        <v>70</v>
      </c>
      <c r="G27" s="33" t="s">
        <v>91</v>
      </c>
      <c r="H27" s="33"/>
      <c r="J27" s="11"/>
    </row>
    <row r="28" spans="1:10" s="7" customFormat="1" x14ac:dyDescent="0.2">
      <c r="A28" s="6"/>
      <c r="G28" s="134" t="s">
        <v>92</v>
      </c>
      <c r="J28" s="8"/>
    </row>
    <row r="29" spans="1:10" s="7" customFormat="1" x14ac:dyDescent="0.2">
      <c r="A29" s="6"/>
      <c r="J29" s="8"/>
    </row>
    <row r="30" spans="1:10" s="7" customFormat="1" x14ac:dyDescent="0.2">
      <c r="A30" s="6"/>
      <c r="J30" s="8"/>
    </row>
    <row r="31" spans="1:10" s="10" customFormat="1" ht="18" customHeight="1" x14ac:dyDescent="0.2">
      <c r="A31" s="9" t="s">
        <v>3</v>
      </c>
      <c r="G31" s="13"/>
      <c r="H31" s="34" t="s">
        <v>44</v>
      </c>
      <c r="J31" s="11"/>
    </row>
    <row r="32" spans="1:10" s="7" customFormat="1" x14ac:dyDescent="0.2">
      <c r="A32" s="6"/>
      <c r="J32" s="8"/>
    </row>
    <row r="33" spans="1:10" s="7" customFormat="1" x14ac:dyDescent="0.2">
      <c r="A33" s="6"/>
      <c r="J33" s="8"/>
    </row>
    <row r="34" spans="1:10" s="7" customFormat="1" x14ac:dyDescent="0.2">
      <c r="A34" s="6"/>
      <c r="J34" s="8"/>
    </row>
    <row r="35" spans="1:10" s="7" customForma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6"/>
    </row>
  </sheetData>
  <mergeCells count="10">
    <mergeCell ref="A3:J3"/>
    <mergeCell ref="A9:J9"/>
    <mergeCell ref="A11:J11"/>
    <mergeCell ref="H22:I22"/>
    <mergeCell ref="A10:J10"/>
    <mergeCell ref="A16:I16"/>
    <mergeCell ref="G20:H20"/>
    <mergeCell ref="H21:I21"/>
    <mergeCell ref="A13:J13"/>
    <mergeCell ref="G17:H17"/>
  </mergeCells>
  <phoneticPr fontId="0" type="noConversion"/>
  <pageMargins left="0.43" right="0.2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tabSelected="1" zoomScaleNormal="100" workbookViewId="0">
      <selection activeCell="A5" sqref="A5:I45"/>
    </sheetView>
  </sheetViews>
  <sheetFormatPr defaultRowHeight="12.75" x14ac:dyDescent="0.2"/>
  <cols>
    <col min="1" max="1" width="3.28515625" style="46" customWidth="1"/>
    <col min="2" max="2" width="3.140625" style="46" customWidth="1"/>
    <col min="3" max="3" width="3.140625" style="49" customWidth="1"/>
    <col min="4" max="4" width="3.42578125" style="46" customWidth="1"/>
    <col min="5" max="5" width="5.85546875" style="46" customWidth="1"/>
    <col min="6" max="6" width="4" style="46" customWidth="1"/>
    <col min="7" max="7" width="48.85546875" customWidth="1"/>
    <col min="8" max="8" width="14.85546875" style="28" hidden="1" customWidth="1"/>
    <col min="9" max="9" width="14.85546875" style="28" customWidth="1"/>
  </cols>
  <sheetData>
    <row r="1" spans="1:9" s="50" customFormat="1" x14ac:dyDescent="0.2">
      <c r="A1" s="68" t="s">
        <v>93</v>
      </c>
      <c r="B1" s="68"/>
      <c r="C1" s="69"/>
      <c r="D1" s="68"/>
      <c r="E1" s="68"/>
      <c r="F1" s="68"/>
      <c r="G1" s="70"/>
      <c r="H1" s="21" t="s">
        <v>45</v>
      </c>
      <c r="I1" s="21" t="s">
        <v>45</v>
      </c>
    </row>
    <row r="2" spans="1:9" x14ac:dyDescent="0.2">
      <c r="A2" s="57"/>
      <c r="B2" s="57"/>
      <c r="C2" s="60"/>
      <c r="D2" s="57"/>
      <c r="E2" s="57"/>
      <c r="F2" s="57"/>
      <c r="G2" s="50"/>
      <c r="H2" s="71"/>
      <c r="I2" s="71"/>
    </row>
    <row r="3" spans="1:9" ht="15.75" x14ac:dyDescent="0.2">
      <c r="A3" s="17" t="s">
        <v>6</v>
      </c>
      <c r="B3" s="36"/>
      <c r="C3" s="142" t="s">
        <v>7</v>
      </c>
      <c r="D3" s="143"/>
      <c r="E3" s="143"/>
      <c r="F3" s="143"/>
      <c r="G3" s="144"/>
      <c r="H3" s="71"/>
      <c r="I3" s="71"/>
    </row>
    <row r="4" spans="1:9" x14ac:dyDescent="0.2">
      <c r="A4" s="57"/>
      <c r="B4" s="57"/>
      <c r="C4" s="60"/>
      <c r="D4" s="57"/>
      <c r="E4" s="60"/>
      <c r="F4" s="60"/>
      <c r="G4" s="50"/>
      <c r="H4" s="71"/>
      <c r="I4" s="71"/>
    </row>
    <row r="5" spans="1:9" x14ac:dyDescent="0.2">
      <c r="A5" s="57"/>
      <c r="B5" s="57"/>
      <c r="C5" s="60"/>
      <c r="D5" s="57"/>
      <c r="E5" s="57"/>
      <c r="F5" s="57"/>
      <c r="G5" s="50"/>
      <c r="H5" s="71"/>
      <c r="I5" s="71"/>
    </row>
    <row r="6" spans="1:9" x14ac:dyDescent="0.2">
      <c r="A6" s="37" t="s">
        <v>9</v>
      </c>
      <c r="B6" s="57"/>
      <c r="C6" s="60"/>
      <c r="D6" s="57"/>
      <c r="E6" s="57"/>
      <c r="F6" s="57"/>
      <c r="G6" s="95" t="s">
        <v>4</v>
      </c>
      <c r="H6" s="71"/>
      <c r="I6" s="71"/>
    </row>
    <row r="7" spans="1:9" s="12" customFormat="1" x14ac:dyDescent="0.2">
      <c r="A7" s="38" t="s">
        <v>12</v>
      </c>
      <c r="B7" s="39"/>
      <c r="C7" s="47"/>
      <c r="D7" s="40"/>
      <c r="E7" s="41" t="s">
        <v>41</v>
      </c>
      <c r="F7" s="42" t="s">
        <v>42</v>
      </c>
      <c r="G7" s="18" t="s">
        <v>8</v>
      </c>
      <c r="H7" s="29" t="s">
        <v>1</v>
      </c>
      <c r="I7" s="29" t="s">
        <v>1</v>
      </c>
    </row>
    <row r="8" spans="1:9" x14ac:dyDescent="0.2">
      <c r="A8" s="72"/>
      <c r="B8" s="73"/>
      <c r="C8" s="74"/>
      <c r="D8" s="73"/>
      <c r="E8" s="75"/>
      <c r="F8" s="75"/>
      <c r="G8" s="96"/>
      <c r="H8" s="76"/>
      <c r="I8" s="76"/>
    </row>
    <row r="9" spans="1:9" x14ac:dyDescent="0.2">
      <c r="A9" s="77"/>
      <c r="B9" s="78"/>
      <c r="C9" s="79"/>
      <c r="D9" s="78"/>
      <c r="E9" s="80"/>
      <c r="F9" s="80"/>
      <c r="G9" s="22" t="s">
        <v>25</v>
      </c>
      <c r="H9" s="81"/>
      <c r="I9" s="81"/>
    </row>
    <row r="10" spans="1:9" s="50" customFormat="1" x14ac:dyDescent="0.2">
      <c r="A10" s="51" t="s">
        <v>23</v>
      </c>
      <c r="B10" s="52" t="s">
        <v>16</v>
      </c>
      <c r="C10" s="53" t="s">
        <v>64</v>
      </c>
      <c r="D10" s="54" t="s">
        <v>14</v>
      </c>
      <c r="E10" s="80" t="s">
        <v>26</v>
      </c>
      <c r="F10" s="80" t="s">
        <v>15</v>
      </c>
      <c r="G10" s="97" t="s">
        <v>27</v>
      </c>
      <c r="H10" s="81">
        <f>144700-14500-15000+10000</f>
        <v>125200</v>
      </c>
      <c r="I10" s="81">
        <v>115336</v>
      </c>
    </row>
    <row r="11" spans="1:9" s="50" customFormat="1" x14ac:dyDescent="0.2">
      <c r="A11" s="51" t="s">
        <v>23</v>
      </c>
      <c r="B11" s="52" t="s">
        <v>16</v>
      </c>
      <c r="C11" s="53" t="s">
        <v>64</v>
      </c>
      <c r="D11" s="54" t="s">
        <v>14</v>
      </c>
      <c r="E11" s="80" t="s">
        <v>26</v>
      </c>
      <c r="F11" s="80" t="s">
        <v>22</v>
      </c>
      <c r="G11" s="55" t="s">
        <v>74</v>
      </c>
      <c r="H11" s="81">
        <v>940316</v>
      </c>
      <c r="I11" s="81">
        <v>927592</v>
      </c>
    </row>
    <row r="12" spans="1:9" s="50" customFormat="1" x14ac:dyDescent="0.2">
      <c r="A12" s="51" t="s">
        <v>23</v>
      </c>
      <c r="B12" s="52" t="s">
        <v>16</v>
      </c>
      <c r="C12" s="53" t="s">
        <v>64</v>
      </c>
      <c r="D12" s="61" t="s">
        <v>39</v>
      </c>
      <c r="E12" s="80" t="s">
        <v>26</v>
      </c>
      <c r="F12" s="80" t="s">
        <v>14</v>
      </c>
      <c r="G12" s="55" t="s">
        <v>46</v>
      </c>
      <c r="H12" s="81">
        <f>120000+15000</f>
        <v>135000</v>
      </c>
      <c r="I12" s="81">
        <v>120000</v>
      </c>
    </row>
    <row r="13" spans="1:9" s="50" customFormat="1" x14ac:dyDescent="0.2">
      <c r="A13" s="51" t="s">
        <v>23</v>
      </c>
      <c r="B13" s="52" t="s">
        <v>16</v>
      </c>
      <c r="C13" s="53" t="s">
        <v>64</v>
      </c>
      <c r="D13" s="61" t="s">
        <v>14</v>
      </c>
      <c r="E13" s="62" t="s">
        <v>26</v>
      </c>
      <c r="F13" s="63" t="s">
        <v>11</v>
      </c>
      <c r="G13" s="55" t="s">
        <v>47</v>
      </c>
      <c r="H13" s="82">
        <f>1600+8000+1300+500+4000+6000</f>
        <v>21400</v>
      </c>
      <c r="I13" s="82">
        <v>14100</v>
      </c>
    </row>
    <row r="14" spans="1:9" s="50" customFormat="1" x14ac:dyDescent="0.2">
      <c r="A14" s="51" t="s">
        <v>23</v>
      </c>
      <c r="B14" s="52" t="s">
        <v>16</v>
      </c>
      <c r="C14" s="53" t="s">
        <v>64</v>
      </c>
      <c r="D14" s="54" t="s">
        <v>14</v>
      </c>
      <c r="E14" s="80" t="s">
        <v>26</v>
      </c>
      <c r="F14" s="80" t="s">
        <v>16</v>
      </c>
      <c r="G14" s="55" t="s">
        <v>48</v>
      </c>
      <c r="H14" s="82">
        <f>2100+4500</f>
        <v>6600</v>
      </c>
      <c r="I14" s="82">
        <v>6500</v>
      </c>
    </row>
    <row r="15" spans="1:9" s="50" customFormat="1" x14ac:dyDescent="0.2">
      <c r="A15" s="51" t="s">
        <v>23</v>
      </c>
      <c r="B15" s="52" t="s">
        <v>16</v>
      </c>
      <c r="C15" s="53" t="s">
        <v>64</v>
      </c>
      <c r="D15" s="54" t="s">
        <v>14</v>
      </c>
      <c r="E15" s="80" t="s">
        <v>26</v>
      </c>
      <c r="F15" s="80" t="s">
        <v>10</v>
      </c>
      <c r="G15" s="55" t="s">
        <v>49</v>
      </c>
      <c r="H15" s="81">
        <f>5496+168.71</f>
        <v>5664.71</v>
      </c>
      <c r="I15" s="81">
        <v>5665</v>
      </c>
    </row>
    <row r="16" spans="1:9" s="50" customFormat="1" x14ac:dyDescent="0.2">
      <c r="A16" s="51" t="s">
        <v>23</v>
      </c>
      <c r="B16" s="52" t="s">
        <v>16</v>
      </c>
      <c r="C16" s="53" t="s">
        <v>64</v>
      </c>
      <c r="D16" s="54" t="s">
        <v>14</v>
      </c>
      <c r="E16" s="80" t="s">
        <v>26</v>
      </c>
      <c r="F16" s="80" t="s">
        <v>17</v>
      </c>
      <c r="G16" s="55" t="s">
        <v>63</v>
      </c>
      <c r="H16" s="81">
        <v>6000</v>
      </c>
      <c r="I16" s="81">
        <v>6400</v>
      </c>
    </row>
    <row r="17" spans="1:9" s="85" customFormat="1" ht="25.5" x14ac:dyDescent="0.2">
      <c r="A17" s="130" t="s">
        <v>23</v>
      </c>
      <c r="B17" s="131" t="s">
        <v>16</v>
      </c>
      <c r="C17" s="132" t="s">
        <v>64</v>
      </c>
      <c r="D17" s="133" t="s">
        <v>14</v>
      </c>
      <c r="E17" s="127" t="s">
        <v>26</v>
      </c>
      <c r="F17" s="127" t="s">
        <v>24</v>
      </c>
      <c r="G17" s="128" t="s">
        <v>50</v>
      </c>
      <c r="H17" s="129">
        <f>5700+100000+6500+25000+50000</f>
        <v>187200</v>
      </c>
      <c r="I17" s="129">
        <v>25000</v>
      </c>
    </row>
    <row r="18" spans="1:9" s="50" customFormat="1" x14ac:dyDescent="0.2">
      <c r="A18" s="51" t="s">
        <v>23</v>
      </c>
      <c r="B18" s="52" t="s">
        <v>16</v>
      </c>
      <c r="C18" s="53" t="s">
        <v>64</v>
      </c>
      <c r="D18" s="54" t="s">
        <v>22</v>
      </c>
      <c r="E18" s="80" t="s">
        <v>26</v>
      </c>
      <c r="F18" s="80" t="s">
        <v>23</v>
      </c>
      <c r="G18" s="55" t="s">
        <v>51</v>
      </c>
      <c r="H18" s="81">
        <v>1382</v>
      </c>
      <c r="I18" s="81">
        <v>1382</v>
      </c>
    </row>
    <row r="19" spans="1:9" s="50" customFormat="1" x14ac:dyDescent="0.2">
      <c r="A19" s="51" t="s">
        <v>23</v>
      </c>
      <c r="B19" s="52" t="s">
        <v>16</v>
      </c>
      <c r="C19" s="53" t="s">
        <v>64</v>
      </c>
      <c r="D19" s="54" t="s">
        <v>22</v>
      </c>
      <c r="E19" s="80" t="s">
        <v>26</v>
      </c>
      <c r="F19" s="80" t="s">
        <v>39</v>
      </c>
      <c r="G19" s="55" t="s">
        <v>52</v>
      </c>
      <c r="H19" s="81">
        <v>60000</v>
      </c>
      <c r="I19" s="81">
        <v>20000</v>
      </c>
    </row>
    <row r="20" spans="1:9" s="50" customFormat="1" x14ac:dyDescent="0.2">
      <c r="A20" s="51" t="s">
        <v>23</v>
      </c>
      <c r="B20" s="52" t="s">
        <v>16</v>
      </c>
      <c r="C20" s="53" t="s">
        <v>64</v>
      </c>
      <c r="D20" s="54" t="s">
        <v>14</v>
      </c>
      <c r="E20" s="80" t="s">
        <v>26</v>
      </c>
      <c r="F20" s="80" t="s">
        <v>33</v>
      </c>
      <c r="G20" s="55" t="s">
        <v>53</v>
      </c>
      <c r="H20" s="81">
        <f>10000+21000+4000+32888+15657+10000-1000-168.71</f>
        <v>92376.29</v>
      </c>
      <c r="I20" s="81">
        <f>47135+40000</f>
        <v>87135</v>
      </c>
    </row>
    <row r="21" spans="1:9" s="50" customFormat="1" x14ac:dyDescent="0.2">
      <c r="A21" s="51" t="s">
        <v>23</v>
      </c>
      <c r="B21" s="52" t="s">
        <v>16</v>
      </c>
      <c r="C21" s="53" t="s">
        <v>64</v>
      </c>
      <c r="D21" s="54" t="s">
        <v>22</v>
      </c>
      <c r="E21" s="80" t="s">
        <v>26</v>
      </c>
      <c r="F21" s="80" t="s">
        <v>54</v>
      </c>
      <c r="G21" s="55" t="s">
        <v>55</v>
      </c>
      <c r="H21" s="81">
        <v>1000</v>
      </c>
      <c r="I21" s="81">
        <v>1000</v>
      </c>
    </row>
    <row r="22" spans="1:9" s="50" customFormat="1" x14ac:dyDescent="0.2">
      <c r="A22" s="51" t="s">
        <v>23</v>
      </c>
      <c r="B22" s="52" t="s">
        <v>16</v>
      </c>
      <c r="C22" s="53" t="s">
        <v>64</v>
      </c>
      <c r="D22" s="54" t="s">
        <v>14</v>
      </c>
      <c r="E22" s="80" t="s">
        <v>26</v>
      </c>
      <c r="F22" s="80" t="s">
        <v>56</v>
      </c>
      <c r="G22" s="55" t="s">
        <v>57</v>
      </c>
      <c r="H22" s="81">
        <v>8800</v>
      </c>
      <c r="I22" s="81">
        <v>9000</v>
      </c>
    </row>
    <row r="23" spans="1:9" s="50" customFormat="1" x14ac:dyDescent="0.2">
      <c r="A23" s="51" t="s">
        <v>23</v>
      </c>
      <c r="B23" s="52" t="s">
        <v>16</v>
      </c>
      <c r="C23" s="53" t="s">
        <v>64</v>
      </c>
      <c r="D23" s="54" t="s">
        <v>14</v>
      </c>
      <c r="E23" s="80" t="s">
        <v>26</v>
      </c>
      <c r="F23" s="80" t="s">
        <v>71</v>
      </c>
      <c r="G23" s="55" t="s">
        <v>72</v>
      </c>
      <c r="H23" s="81">
        <f>1500+1000</f>
        <v>2500</v>
      </c>
      <c r="I23" s="81">
        <v>2000</v>
      </c>
    </row>
    <row r="24" spans="1:9" s="126" customFormat="1" x14ac:dyDescent="0.2">
      <c r="A24" s="124" t="s">
        <v>23</v>
      </c>
      <c r="B24" s="54" t="s">
        <v>16</v>
      </c>
      <c r="C24" s="56" t="s">
        <v>64</v>
      </c>
      <c r="D24" s="54" t="s">
        <v>14</v>
      </c>
      <c r="E24" s="88" t="s">
        <v>26</v>
      </c>
      <c r="F24" s="88" t="s">
        <v>75</v>
      </c>
      <c r="G24" s="125" t="s">
        <v>76</v>
      </c>
      <c r="H24" s="82">
        <v>5000</v>
      </c>
      <c r="I24" s="82">
        <v>14500</v>
      </c>
    </row>
    <row r="25" spans="1:9" s="50" customFormat="1" x14ac:dyDescent="0.2">
      <c r="A25" s="77"/>
      <c r="B25" s="78"/>
      <c r="C25" s="79"/>
      <c r="D25" s="87"/>
      <c r="E25" s="80"/>
      <c r="F25" s="80"/>
      <c r="G25" s="55"/>
      <c r="H25" s="81"/>
      <c r="I25" s="81"/>
    </row>
    <row r="26" spans="1:9" s="50" customFormat="1" x14ac:dyDescent="0.2">
      <c r="A26" s="51" t="s">
        <v>23</v>
      </c>
      <c r="B26" s="52" t="s">
        <v>16</v>
      </c>
      <c r="C26" s="53" t="s">
        <v>64</v>
      </c>
      <c r="D26" s="54" t="s">
        <v>14</v>
      </c>
      <c r="E26" s="80" t="s">
        <v>28</v>
      </c>
      <c r="F26" s="80" t="s">
        <v>15</v>
      </c>
      <c r="G26" s="97" t="s">
        <v>29</v>
      </c>
      <c r="H26" s="81">
        <v>14500</v>
      </c>
      <c r="I26" s="81">
        <v>15000</v>
      </c>
    </row>
    <row r="27" spans="1:9" s="50" customFormat="1" x14ac:dyDescent="0.2">
      <c r="A27" s="51" t="s">
        <v>23</v>
      </c>
      <c r="B27" s="52" t="s">
        <v>16</v>
      </c>
      <c r="C27" s="53" t="s">
        <v>64</v>
      </c>
      <c r="D27" s="54" t="s">
        <v>14</v>
      </c>
      <c r="E27" s="80" t="s">
        <v>28</v>
      </c>
      <c r="F27" s="80" t="s">
        <v>22</v>
      </c>
      <c r="G27" s="97" t="s">
        <v>34</v>
      </c>
      <c r="H27" s="81">
        <f>206550-59489</f>
        <v>147061</v>
      </c>
      <c r="I27" s="81">
        <v>221410</v>
      </c>
    </row>
    <row r="28" spans="1:9" s="50" customFormat="1" x14ac:dyDescent="0.2">
      <c r="A28" s="51" t="s">
        <v>23</v>
      </c>
      <c r="B28" s="52" t="s">
        <v>16</v>
      </c>
      <c r="C28" s="53" t="s">
        <v>64</v>
      </c>
      <c r="D28" s="54" t="s">
        <v>14</v>
      </c>
      <c r="E28" s="80" t="s">
        <v>28</v>
      </c>
      <c r="F28" s="80" t="s">
        <v>14</v>
      </c>
      <c r="G28" s="97" t="s">
        <v>58</v>
      </c>
      <c r="H28" s="81">
        <f>5000+2000</f>
        <v>7000</v>
      </c>
      <c r="I28" s="81">
        <v>5865</v>
      </c>
    </row>
    <row r="29" spans="1:9" s="50" customFormat="1" x14ac:dyDescent="0.2">
      <c r="A29" s="111" t="s">
        <v>23</v>
      </c>
      <c r="B29" s="112" t="s">
        <v>16</v>
      </c>
      <c r="C29" s="53" t="s">
        <v>64</v>
      </c>
      <c r="D29" s="113" t="s">
        <v>39</v>
      </c>
      <c r="E29" s="114" t="s">
        <v>28</v>
      </c>
      <c r="F29" s="114" t="s">
        <v>11</v>
      </c>
      <c r="G29" s="55" t="s">
        <v>59</v>
      </c>
      <c r="H29" s="115">
        <v>1593</v>
      </c>
      <c r="I29" s="115">
        <v>1593</v>
      </c>
    </row>
    <row r="30" spans="1:9" s="50" customFormat="1" x14ac:dyDescent="0.2">
      <c r="A30" s="51"/>
      <c r="B30" s="52"/>
      <c r="C30" s="53"/>
      <c r="D30" s="54"/>
      <c r="E30" s="80"/>
      <c r="F30" s="80"/>
      <c r="G30" s="97"/>
      <c r="H30" s="81"/>
      <c r="I30" s="81"/>
    </row>
    <row r="31" spans="1:9" s="50" customFormat="1" x14ac:dyDescent="0.2">
      <c r="A31" s="51"/>
      <c r="B31" s="52"/>
      <c r="C31" s="53"/>
      <c r="D31" s="54"/>
      <c r="E31" s="80"/>
      <c r="F31" s="78"/>
      <c r="G31" s="97"/>
      <c r="H31" s="81"/>
      <c r="I31" s="81"/>
    </row>
    <row r="32" spans="1:9" s="50" customFormat="1" x14ac:dyDescent="0.2">
      <c r="A32" s="51"/>
      <c r="B32" s="52"/>
      <c r="C32" s="53"/>
      <c r="D32" s="54"/>
      <c r="E32" s="80"/>
      <c r="F32" s="78"/>
      <c r="G32" s="97"/>
      <c r="H32" s="81"/>
      <c r="I32" s="81"/>
    </row>
    <row r="33" spans="1:9" ht="17.45" customHeight="1" x14ac:dyDescent="0.2">
      <c r="A33" s="51" t="s">
        <v>69</v>
      </c>
      <c r="B33" s="52" t="s">
        <v>22</v>
      </c>
      <c r="C33" s="52" t="s">
        <v>15</v>
      </c>
      <c r="D33" s="58" t="s">
        <v>14</v>
      </c>
      <c r="E33" s="64" t="s">
        <v>66</v>
      </c>
      <c r="F33" s="65" t="s">
        <v>15</v>
      </c>
      <c r="G33" s="66" t="s">
        <v>67</v>
      </c>
      <c r="H33" s="67"/>
      <c r="I33" s="67"/>
    </row>
    <row r="34" spans="1:9" x14ac:dyDescent="0.2">
      <c r="A34" s="51" t="s">
        <v>69</v>
      </c>
      <c r="B34" s="52" t="s">
        <v>22</v>
      </c>
      <c r="C34" s="52" t="s">
        <v>15</v>
      </c>
      <c r="D34" s="58" t="s">
        <v>14</v>
      </c>
      <c r="E34" s="64" t="s">
        <v>66</v>
      </c>
      <c r="F34" s="65" t="s">
        <v>22</v>
      </c>
      <c r="G34" s="66" t="s">
        <v>68</v>
      </c>
      <c r="H34" s="67"/>
      <c r="I34" s="67"/>
    </row>
    <row r="35" spans="1:9" s="50" customFormat="1" x14ac:dyDescent="0.2">
      <c r="A35" s="77"/>
      <c r="B35" s="78"/>
      <c r="C35" s="79"/>
      <c r="D35" s="87"/>
      <c r="E35" s="80"/>
      <c r="F35" s="80"/>
      <c r="G35" s="97"/>
      <c r="H35" s="81"/>
      <c r="I35" s="81"/>
    </row>
    <row r="36" spans="1:9" s="50" customFormat="1" x14ac:dyDescent="0.2">
      <c r="A36" s="77" t="s">
        <v>86</v>
      </c>
      <c r="B36" s="78" t="s">
        <v>15</v>
      </c>
      <c r="C36" s="79" t="s">
        <v>64</v>
      </c>
      <c r="D36" s="87" t="s">
        <v>17</v>
      </c>
      <c r="E36" s="80" t="s">
        <v>77</v>
      </c>
      <c r="F36" s="80" t="s">
        <v>78</v>
      </c>
      <c r="G36" s="97" t="s">
        <v>79</v>
      </c>
      <c r="H36" s="81">
        <v>2238</v>
      </c>
      <c r="I36" s="81">
        <v>2162</v>
      </c>
    </row>
    <row r="37" spans="1:9" s="59" customFormat="1" ht="24.75" customHeight="1" x14ac:dyDescent="0.2">
      <c r="A37" s="107" t="s">
        <v>23</v>
      </c>
      <c r="B37" s="108" t="s">
        <v>16</v>
      </c>
      <c r="C37" s="109" t="s">
        <v>64</v>
      </c>
      <c r="D37" s="110" t="s">
        <v>23</v>
      </c>
      <c r="E37" s="83" t="s">
        <v>84</v>
      </c>
      <c r="F37" s="103" t="s">
        <v>78</v>
      </c>
      <c r="G37" s="59" t="s">
        <v>85</v>
      </c>
      <c r="H37" s="86">
        <v>27581</v>
      </c>
      <c r="I37" s="86">
        <v>27581</v>
      </c>
    </row>
    <row r="38" spans="1:9" s="50" customFormat="1" x14ac:dyDescent="0.2">
      <c r="A38" s="77"/>
      <c r="B38" s="78"/>
      <c r="C38" s="79"/>
      <c r="D38" s="87"/>
      <c r="E38" s="80"/>
      <c r="F38" s="80"/>
      <c r="G38" s="123"/>
      <c r="H38" s="81"/>
      <c r="I38" s="81"/>
    </row>
    <row r="39" spans="1:9" s="50" customFormat="1" x14ac:dyDescent="0.2">
      <c r="A39" s="51" t="s">
        <v>65</v>
      </c>
      <c r="B39" s="54" t="s">
        <v>22</v>
      </c>
      <c r="C39" s="56" t="s">
        <v>64</v>
      </c>
      <c r="D39" s="54" t="s">
        <v>39</v>
      </c>
      <c r="E39" s="80" t="s">
        <v>40</v>
      </c>
      <c r="F39" s="80"/>
      <c r="G39" s="50" t="s">
        <v>38</v>
      </c>
      <c r="H39" s="81">
        <v>90000</v>
      </c>
      <c r="I39" s="81">
        <v>100000</v>
      </c>
    </row>
    <row r="40" spans="1:9" s="35" customFormat="1" x14ac:dyDescent="0.2">
      <c r="A40" s="43"/>
      <c r="B40" s="45"/>
      <c r="C40" s="48"/>
      <c r="D40" s="45"/>
      <c r="E40" s="44"/>
      <c r="F40" s="44"/>
      <c r="G40" s="22" t="s">
        <v>30</v>
      </c>
      <c r="H40" s="26">
        <f>SUM(H10:H39)</f>
        <v>1888412</v>
      </c>
      <c r="I40" s="26">
        <f>SUM(I10:I39)</f>
        <v>1729221</v>
      </c>
    </row>
    <row r="41" spans="1:9" x14ac:dyDescent="0.2">
      <c r="A41" s="77"/>
      <c r="B41" s="78"/>
      <c r="C41" s="53" t="s">
        <v>4</v>
      </c>
      <c r="D41" s="78"/>
      <c r="E41" s="80"/>
      <c r="F41" s="80"/>
      <c r="G41" s="55"/>
      <c r="H41" s="81"/>
      <c r="I41" s="81"/>
    </row>
    <row r="42" spans="1:9" x14ac:dyDescent="0.2">
      <c r="A42" s="77"/>
      <c r="B42" s="78"/>
      <c r="C42" s="79"/>
      <c r="D42" s="78"/>
      <c r="E42" s="80"/>
      <c r="F42" s="80"/>
      <c r="G42" s="22" t="s">
        <v>20</v>
      </c>
      <c r="H42" s="81"/>
      <c r="I42" s="81"/>
    </row>
    <row r="43" spans="1:9" s="50" customFormat="1" x14ac:dyDescent="0.2">
      <c r="A43" s="51" t="s">
        <v>23</v>
      </c>
      <c r="B43" s="52" t="s">
        <v>16</v>
      </c>
      <c r="C43" s="53" t="s">
        <v>5</v>
      </c>
      <c r="D43" s="57" t="s">
        <v>22</v>
      </c>
      <c r="E43" s="80" t="s">
        <v>18</v>
      </c>
      <c r="F43" s="80"/>
      <c r="G43" s="97" t="s">
        <v>35</v>
      </c>
      <c r="H43" s="82">
        <f>20320+1328.17</f>
        <v>21648.17</v>
      </c>
      <c r="I43" s="82"/>
    </row>
    <row r="44" spans="1:9" s="50" customFormat="1" x14ac:dyDescent="0.2">
      <c r="A44" s="77"/>
      <c r="B44" s="78"/>
      <c r="C44" s="79"/>
      <c r="D44" s="102"/>
      <c r="E44" s="80" t="s">
        <v>18</v>
      </c>
      <c r="F44" s="80" t="s">
        <v>15</v>
      </c>
      <c r="G44" s="97" t="s">
        <v>0</v>
      </c>
      <c r="H44" s="82"/>
      <c r="I44" s="82">
        <v>21000</v>
      </c>
    </row>
    <row r="45" spans="1:9" s="50" customFormat="1" x14ac:dyDescent="0.2">
      <c r="A45" s="51" t="s">
        <v>23</v>
      </c>
      <c r="B45" s="52" t="s">
        <v>16</v>
      </c>
      <c r="C45" s="53" t="s">
        <v>5</v>
      </c>
      <c r="D45" s="57" t="s">
        <v>22</v>
      </c>
      <c r="E45" s="80" t="s">
        <v>19</v>
      </c>
      <c r="F45" s="62"/>
      <c r="G45" s="97" t="s">
        <v>60</v>
      </c>
      <c r="H45" s="82">
        <f>5598+188457.05+247489.2</f>
        <v>441544.25</v>
      </c>
      <c r="I45" s="82">
        <f>203458-15000</f>
        <v>188458</v>
      </c>
    </row>
    <row r="46" spans="1:9" s="59" customFormat="1" ht="24.75" customHeight="1" x14ac:dyDescent="0.2">
      <c r="A46" s="107" t="s">
        <v>23</v>
      </c>
      <c r="B46" s="108" t="s">
        <v>16</v>
      </c>
      <c r="C46" s="109" t="s">
        <v>5</v>
      </c>
      <c r="D46" s="110" t="s">
        <v>22</v>
      </c>
      <c r="E46" s="83" t="s">
        <v>19</v>
      </c>
      <c r="F46" s="103" t="s">
        <v>15</v>
      </c>
      <c r="G46" s="59" t="s">
        <v>87</v>
      </c>
      <c r="H46" s="86">
        <f>15000+23393.5</f>
        <v>38393.5</v>
      </c>
      <c r="I46" s="86">
        <v>15000</v>
      </c>
    </row>
    <row r="47" spans="1:9" s="59" customFormat="1" ht="24.75" customHeight="1" x14ac:dyDescent="0.2">
      <c r="A47" s="107" t="s">
        <v>23</v>
      </c>
      <c r="B47" s="108" t="s">
        <v>16</v>
      </c>
      <c r="C47" s="109" t="s">
        <v>5</v>
      </c>
      <c r="D47" s="110" t="s">
        <v>22</v>
      </c>
      <c r="E47" s="83" t="s">
        <v>61</v>
      </c>
      <c r="F47" s="103"/>
      <c r="G47" s="59" t="s">
        <v>62</v>
      </c>
      <c r="H47" s="86">
        <v>80000</v>
      </c>
      <c r="I47" s="86">
        <v>56025</v>
      </c>
    </row>
    <row r="48" spans="1:9" s="59" customFormat="1" ht="24.75" customHeight="1" x14ac:dyDescent="0.2">
      <c r="A48" s="107" t="s">
        <v>23</v>
      </c>
      <c r="B48" s="108" t="s">
        <v>16</v>
      </c>
      <c r="C48" s="109" t="s">
        <v>5</v>
      </c>
      <c r="D48" s="110" t="s">
        <v>11</v>
      </c>
      <c r="E48" s="83" t="s">
        <v>80</v>
      </c>
      <c r="F48" s="103" t="s">
        <v>15</v>
      </c>
      <c r="G48" s="59" t="s">
        <v>81</v>
      </c>
      <c r="H48" s="86">
        <f>5080+76200</f>
        <v>81280</v>
      </c>
      <c r="I48" s="86"/>
    </row>
    <row r="49" spans="1:9" s="59" customFormat="1" x14ac:dyDescent="0.2">
      <c r="A49" s="107"/>
      <c r="B49" s="108"/>
      <c r="C49" s="109"/>
      <c r="D49" s="108"/>
      <c r="E49" s="83"/>
      <c r="F49" s="103"/>
      <c r="H49" s="86"/>
      <c r="I49" s="86"/>
    </row>
    <row r="50" spans="1:9" s="59" customFormat="1" x14ac:dyDescent="0.2">
      <c r="A50" s="107"/>
      <c r="B50" s="108"/>
      <c r="C50" s="109"/>
      <c r="D50" s="108"/>
      <c r="E50" s="83"/>
      <c r="F50" s="103"/>
      <c r="H50" s="86"/>
      <c r="I50" s="86"/>
    </row>
    <row r="51" spans="1:9" s="59" customFormat="1" x14ac:dyDescent="0.2">
      <c r="A51" s="107"/>
      <c r="B51" s="108"/>
      <c r="C51" s="109"/>
      <c r="D51" s="108"/>
      <c r="E51" s="83"/>
      <c r="F51" s="103"/>
      <c r="H51" s="86"/>
      <c r="I51" s="86"/>
    </row>
    <row r="52" spans="1:9" s="59" customFormat="1" x14ac:dyDescent="0.2">
      <c r="A52" s="107"/>
      <c r="B52" s="108"/>
      <c r="C52" s="109"/>
      <c r="D52" s="108"/>
      <c r="E52" s="83"/>
      <c r="F52" s="103"/>
      <c r="H52" s="86"/>
      <c r="I52" s="86"/>
    </row>
    <row r="53" spans="1:9" s="20" customFormat="1" x14ac:dyDescent="0.2">
      <c r="A53" s="43"/>
      <c r="B53" s="45"/>
      <c r="C53" s="48"/>
      <c r="D53" s="45"/>
      <c r="E53" s="44"/>
      <c r="F53" s="44"/>
      <c r="G53" s="22" t="s">
        <v>21</v>
      </c>
      <c r="H53" s="26">
        <f>SUM(H43:H48)</f>
        <v>662865.91999999993</v>
      </c>
      <c r="I53" s="26">
        <f>SUM(I43:I48)</f>
        <v>280483</v>
      </c>
    </row>
    <row r="54" spans="1:9" s="20" customFormat="1" x14ac:dyDescent="0.2">
      <c r="A54" s="43"/>
      <c r="B54" s="45"/>
      <c r="C54" s="48"/>
      <c r="D54" s="45"/>
      <c r="E54" s="44"/>
      <c r="F54" s="44"/>
      <c r="G54" s="22"/>
      <c r="H54" s="26"/>
      <c r="I54" s="26"/>
    </row>
    <row r="55" spans="1:9" s="50" customFormat="1" x14ac:dyDescent="0.2">
      <c r="A55" s="77" t="s">
        <v>86</v>
      </c>
      <c r="B55" s="78" t="s">
        <v>22</v>
      </c>
      <c r="C55" s="79" t="s">
        <v>6</v>
      </c>
      <c r="D55" s="78" t="s">
        <v>14</v>
      </c>
      <c r="E55" s="80" t="s">
        <v>82</v>
      </c>
      <c r="F55" s="80" t="s">
        <v>78</v>
      </c>
      <c r="G55" s="66" t="s">
        <v>83</v>
      </c>
      <c r="H55" s="81">
        <v>1541</v>
      </c>
      <c r="I55" s="81">
        <v>3127</v>
      </c>
    </row>
    <row r="56" spans="1:9" s="20" customFormat="1" x14ac:dyDescent="0.2">
      <c r="A56" s="43"/>
      <c r="B56" s="45"/>
      <c r="C56" s="48"/>
      <c r="D56" s="45"/>
      <c r="E56" s="44"/>
      <c r="F56" s="44"/>
      <c r="G56" s="22"/>
      <c r="H56" s="26"/>
      <c r="I56" s="26"/>
    </row>
    <row r="57" spans="1:9" x14ac:dyDescent="0.2">
      <c r="A57" s="89"/>
      <c r="B57" s="90"/>
      <c r="C57" s="104"/>
      <c r="D57" s="90"/>
      <c r="E57" s="93"/>
      <c r="F57" s="93"/>
      <c r="G57" s="105"/>
      <c r="H57" s="94"/>
      <c r="I57" s="94"/>
    </row>
    <row r="58" spans="1:9" x14ac:dyDescent="0.2">
      <c r="A58" s="102"/>
      <c r="B58" s="102"/>
      <c r="C58" s="106"/>
      <c r="D58" s="102"/>
      <c r="E58" s="102"/>
      <c r="F58" s="102"/>
      <c r="G58" s="19" t="s">
        <v>13</v>
      </c>
      <c r="H58" s="27">
        <f>+H40+H53+H55</f>
        <v>2552818.92</v>
      </c>
      <c r="I58" s="27">
        <f>+I40+I53+I55</f>
        <v>2012831</v>
      </c>
    </row>
    <row r="60" spans="1:9" x14ac:dyDescent="0.2">
      <c r="H60" s="28" t="e">
        <f>+#REF!-H58</f>
        <v>#REF!</v>
      </c>
      <c r="I60" s="28" t="e">
        <f>+#REF!-I58</f>
        <v>#REF!</v>
      </c>
    </row>
  </sheetData>
  <mergeCells count="1">
    <mergeCell ref="C3:G3"/>
  </mergeCells>
  <phoneticPr fontId="0" type="noConversion"/>
  <pageMargins left="0.68" right="0.23622047244094491" top="0.6692913385826772" bottom="0.55118110236220474" header="0.31496062992125984" footer="0.1968503937007874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topLeftCell="A49" workbookViewId="0">
      <selection activeCell="A5" sqref="A5:I45"/>
    </sheetView>
  </sheetViews>
  <sheetFormatPr defaultRowHeight="12.75" x14ac:dyDescent="0.2"/>
  <cols>
    <col min="1" max="1" width="3.28515625" style="46" customWidth="1"/>
    <col min="2" max="2" width="3.140625" style="46" customWidth="1"/>
    <col min="3" max="3" width="3.140625" style="49" customWidth="1"/>
    <col min="4" max="4" width="3.42578125" style="46" customWidth="1"/>
    <col min="5" max="5" width="5.85546875" style="46" customWidth="1"/>
    <col min="6" max="6" width="4" style="46" customWidth="1"/>
    <col min="7" max="7" width="48.85546875" customWidth="1"/>
    <col min="8" max="8" width="14.85546875" style="28" hidden="1" customWidth="1"/>
    <col min="9" max="9" width="14.85546875" style="28" customWidth="1"/>
  </cols>
  <sheetData>
    <row r="1" spans="1:9" s="50" customFormat="1" x14ac:dyDescent="0.2">
      <c r="A1" s="68" t="s">
        <v>93</v>
      </c>
      <c r="B1" s="68"/>
      <c r="C1" s="69"/>
      <c r="D1" s="68"/>
      <c r="E1" s="68"/>
      <c r="F1" s="68"/>
      <c r="G1" s="70"/>
      <c r="H1" s="21" t="s">
        <v>45</v>
      </c>
      <c r="I1" s="21" t="s">
        <v>45</v>
      </c>
    </row>
    <row r="2" spans="1:9" x14ac:dyDescent="0.2">
      <c r="A2" s="57"/>
      <c r="B2" s="57"/>
      <c r="C2" s="60"/>
      <c r="D2" s="57"/>
      <c r="E2" s="57"/>
      <c r="F2" s="57"/>
      <c r="G2" s="50"/>
      <c r="H2" s="71"/>
      <c r="I2" s="71"/>
    </row>
    <row r="3" spans="1:9" ht="15.75" x14ac:dyDescent="0.2">
      <c r="A3" s="17" t="s">
        <v>6</v>
      </c>
      <c r="B3" s="36"/>
      <c r="C3" s="142" t="s">
        <v>7</v>
      </c>
      <c r="D3" s="143"/>
      <c r="E3" s="143"/>
      <c r="F3" s="143"/>
      <c r="G3" s="144"/>
      <c r="H3" s="71"/>
      <c r="I3" s="71"/>
    </row>
    <row r="4" spans="1:9" x14ac:dyDescent="0.2">
      <c r="A4" s="57"/>
      <c r="B4" s="57"/>
      <c r="C4" s="60"/>
      <c r="D4" s="57"/>
      <c r="E4" s="60"/>
      <c r="F4" s="60"/>
      <c r="G4" s="50"/>
      <c r="H4" s="71"/>
      <c r="I4" s="71"/>
    </row>
    <row r="5" spans="1:9" x14ac:dyDescent="0.2">
      <c r="A5" s="57"/>
      <c r="B5" s="57"/>
      <c r="C5" s="60"/>
      <c r="D5" s="57"/>
      <c r="E5" s="57"/>
      <c r="F5" s="57"/>
      <c r="G5" s="50"/>
      <c r="H5" s="71"/>
      <c r="I5" s="71"/>
    </row>
    <row r="6" spans="1:9" x14ac:dyDescent="0.2">
      <c r="A6" s="37" t="s">
        <v>9</v>
      </c>
      <c r="B6" s="57"/>
      <c r="C6" s="60"/>
      <c r="D6" s="57"/>
      <c r="E6" s="57"/>
      <c r="F6" s="57"/>
      <c r="G6" s="95" t="s">
        <v>4</v>
      </c>
      <c r="H6" s="71"/>
      <c r="I6" s="71"/>
    </row>
    <row r="7" spans="1:9" s="12" customFormat="1" x14ac:dyDescent="0.2">
      <c r="A7" s="38" t="s">
        <v>12</v>
      </c>
      <c r="B7" s="39"/>
      <c r="C7" s="47"/>
      <c r="D7" s="40"/>
      <c r="E7" s="41" t="s">
        <v>41</v>
      </c>
      <c r="F7" s="42" t="s">
        <v>42</v>
      </c>
      <c r="G7" s="18" t="s">
        <v>8</v>
      </c>
      <c r="H7" s="29" t="s">
        <v>1</v>
      </c>
      <c r="I7" s="29" t="s">
        <v>1</v>
      </c>
    </row>
    <row r="8" spans="1:9" x14ac:dyDescent="0.2">
      <c r="A8" s="72"/>
      <c r="B8" s="73"/>
      <c r="C8" s="74"/>
      <c r="D8" s="73"/>
      <c r="E8" s="75"/>
      <c r="F8" s="75"/>
      <c r="G8" s="96"/>
      <c r="H8" s="76"/>
      <c r="I8" s="76"/>
    </row>
    <row r="9" spans="1:9" x14ac:dyDescent="0.2">
      <c r="A9" s="77"/>
      <c r="B9" s="78"/>
      <c r="C9" s="79"/>
      <c r="D9" s="78"/>
      <c r="E9" s="80"/>
      <c r="F9" s="80"/>
      <c r="G9" s="22" t="s">
        <v>25</v>
      </c>
      <c r="H9" s="81"/>
      <c r="I9" s="81"/>
    </row>
    <row r="10" spans="1:9" s="50" customFormat="1" x14ac:dyDescent="0.2">
      <c r="A10" s="51" t="s">
        <v>23</v>
      </c>
      <c r="B10" s="52" t="s">
        <v>16</v>
      </c>
      <c r="C10" s="53" t="s">
        <v>64</v>
      </c>
      <c r="D10" s="54" t="s">
        <v>14</v>
      </c>
      <c r="E10" s="80" t="s">
        <v>26</v>
      </c>
      <c r="F10" s="80" t="s">
        <v>15</v>
      </c>
      <c r="G10" s="97" t="s">
        <v>27</v>
      </c>
      <c r="H10" s="81">
        <f>144700-14500-15000+10000</f>
        <v>125200</v>
      </c>
      <c r="I10" s="81">
        <v>115336</v>
      </c>
    </row>
    <row r="11" spans="1:9" s="85" customFormat="1" ht="25.5" x14ac:dyDescent="0.2">
      <c r="A11" s="107" t="s">
        <v>23</v>
      </c>
      <c r="B11" s="108" t="s">
        <v>16</v>
      </c>
      <c r="C11" s="109" t="s">
        <v>64</v>
      </c>
      <c r="D11" s="118" t="s">
        <v>14</v>
      </c>
      <c r="E11" s="84" t="s">
        <v>26</v>
      </c>
      <c r="F11" s="84" t="s">
        <v>22</v>
      </c>
      <c r="G11" s="98" t="s">
        <v>74</v>
      </c>
      <c r="H11" s="99">
        <v>940316</v>
      </c>
      <c r="I11" s="99">
        <f>927592+75000</f>
        <v>1002592</v>
      </c>
    </row>
    <row r="12" spans="1:9" s="50" customFormat="1" x14ac:dyDescent="0.2">
      <c r="A12" s="51" t="s">
        <v>23</v>
      </c>
      <c r="B12" s="52" t="s">
        <v>16</v>
      </c>
      <c r="C12" s="53" t="s">
        <v>64</v>
      </c>
      <c r="D12" s="61" t="s">
        <v>39</v>
      </c>
      <c r="E12" s="80" t="s">
        <v>26</v>
      </c>
      <c r="F12" s="80" t="s">
        <v>14</v>
      </c>
      <c r="G12" s="55" t="s">
        <v>46</v>
      </c>
      <c r="H12" s="81">
        <f>120000+15000</f>
        <v>135000</v>
      </c>
      <c r="I12" s="81">
        <v>120000</v>
      </c>
    </row>
    <row r="13" spans="1:9" s="50" customFormat="1" x14ac:dyDescent="0.2">
      <c r="A13" s="51" t="s">
        <v>23</v>
      </c>
      <c r="B13" s="52" t="s">
        <v>16</v>
      </c>
      <c r="C13" s="53" t="s">
        <v>64</v>
      </c>
      <c r="D13" s="61" t="s">
        <v>14</v>
      </c>
      <c r="E13" s="62" t="s">
        <v>26</v>
      </c>
      <c r="F13" s="63" t="s">
        <v>11</v>
      </c>
      <c r="G13" s="55" t="s">
        <v>47</v>
      </c>
      <c r="H13" s="82">
        <f>1600+8000+1300+500+4000+6000</f>
        <v>21400</v>
      </c>
      <c r="I13" s="82">
        <v>14100</v>
      </c>
    </row>
    <row r="14" spans="1:9" s="50" customFormat="1" x14ac:dyDescent="0.2">
      <c r="A14" s="51" t="s">
        <v>23</v>
      </c>
      <c r="B14" s="52" t="s">
        <v>16</v>
      </c>
      <c r="C14" s="53" t="s">
        <v>64</v>
      </c>
      <c r="D14" s="54" t="s">
        <v>14</v>
      </c>
      <c r="E14" s="80" t="s">
        <v>26</v>
      </c>
      <c r="F14" s="80" t="s">
        <v>16</v>
      </c>
      <c r="G14" s="55" t="s">
        <v>48</v>
      </c>
      <c r="H14" s="82">
        <f>2100+4500</f>
        <v>6600</v>
      </c>
      <c r="I14" s="82">
        <v>6500</v>
      </c>
    </row>
    <row r="15" spans="1:9" s="50" customFormat="1" x14ac:dyDescent="0.2">
      <c r="A15" s="51" t="s">
        <v>23</v>
      </c>
      <c r="B15" s="52" t="s">
        <v>16</v>
      </c>
      <c r="C15" s="53" t="s">
        <v>64</v>
      </c>
      <c r="D15" s="54" t="s">
        <v>14</v>
      </c>
      <c r="E15" s="80" t="s">
        <v>26</v>
      </c>
      <c r="F15" s="80" t="s">
        <v>10</v>
      </c>
      <c r="G15" s="55" t="s">
        <v>49</v>
      </c>
      <c r="H15" s="81">
        <f>5496+168.71</f>
        <v>5664.71</v>
      </c>
      <c r="I15" s="81">
        <v>5665</v>
      </c>
    </row>
    <row r="16" spans="1:9" s="50" customFormat="1" x14ac:dyDescent="0.2">
      <c r="A16" s="100" t="s">
        <v>23</v>
      </c>
      <c r="B16" s="92" t="s">
        <v>16</v>
      </c>
      <c r="C16" s="91" t="s">
        <v>64</v>
      </c>
      <c r="D16" s="101" t="s">
        <v>14</v>
      </c>
      <c r="E16" s="93" t="s">
        <v>26</v>
      </c>
      <c r="F16" s="93" t="s">
        <v>17</v>
      </c>
      <c r="G16" s="105" t="s">
        <v>63</v>
      </c>
      <c r="H16" s="94">
        <v>6000</v>
      </c>
      <c r="I16" s="94">
        <v>6400</v>
      </c>
    </row>
    <row r="17" spans="1:9" s="135" customFormat="1" ht="25.5" x14ac:dyDescent="0.2">
      <c r="A17" s="119" t="s">
        <v>23</v>
      </c>
      <c r="B17" s="120" t="s">
        <v>16</v>
      </c>
      <c r="C17" s="121" t="s">
        <v>64</v>
      </c>
      <c r="D17" s="122" t="s">
        <v>14</v>
      </c>
      <c r="E17" s="84" t="s">
        <v>26</v>
      </c>
      <c r="F17" s="84" t="s">
        <v>24</v>
      </c>
      <c r="G17" s="98" t="s">
        <v>50</v>
      </c>
      <c r="H17" s="99">
        <f>5700+100000+6500+25000+50000</f>
        <v>187200</v>
      </c>
      <c r="I17" s="99">
        <f>25000-3000</f>
        <v>22000</v>
      </c>
    </row>
    <row r="18" spans="1:9" s="50" customFormat="1" x14ac:dyDescent="0.2">
      <c r="A18" s="51" t="s">
        <v>23</v>
      </c>
      <c r="B18" s="52" t="s">
        <v>16</v>
      </c>
      <c r="C18" s="53" t="s">
        <v>64</v>
      </c>
      <c r="D18" s="54" t="s">
        <v>22</v>
      </c>
      <c r="E18" s="80" t="s">
        <v>26</v>
      </c>
      <c r="F18" s="80" t="s">
        <v>23</v>
      </c>
      <c r="G18" s="55" t="s">
        <v>51</v>
      </c>
      <c r="H18" s="81">
        <v>1382</v>
      </c>
      <c r="I18" s="81">
        <v>1382</v>
      </c>
    </row>
    <row r="19" spans="1:9" s="50" customFormat="1" x14ac:dyDescent="0.2">
      <c r="A19" s="51" t="s">
        <v>23</v>
      </c>
      <c r="B19" s="52" t="s">
        <v>16</v>
      </c>
      <c r="C19" s="53" t="s">
        <v>64</v>
      </c>
      <c r="D19" s="54" t="s">
        <v>22</v>
      </c>
      <c r="E19" s="80" t="s">
        <v>26</v>
      </c>
      <c r="F19" s="80" t="s">
        <v>39</v>
      </c>
      <c r="G19" s="55" t="s">
        <v>52</v>
      </c>
      <c r="H19" s="81">
        <v>60000</v>
      </c>
      <c r="I19" s="81">
        <v>20000</v>
      </c>
    </row>
    <row r="20" spans="1:9" s="50" customFormat="1" x14ac:dyDescent="0.2">
      <c r="A20" s="51" t="s">
        <v>23</v>
      </c>
      <c r="B20" s="52" t="s">
        <v>16</v>
      </c>
      <c r="C20" s="53" t="s">
        <v>64</v>
      </c>
      <c r="D20" s="54" t="s">
        <v>14</v>
      </c>
      <c r="E20" s="80" t="s">
        <v>26</v>
      </c>
      <c r="F20" s="80" t="s">
        <v>33</v>
      </c>
      <c r="G20" s="55" t="s">
        <v>53</v>
      </c>
      <c r="H20" s="81">
        <f>10000+21000+4000+32888+15657+10000-1000-168.71</f>
        <v>92376.29</v>
      </c>
      <c r="I20" s="81">
        <f>47135+40000-3000</f>
        <v>84135</v>
      </c>
    </row>
    <row r="21" spans="1:9" s="50" customFormat="1" x14ac:dyDescent="0.2">
      <c r="A21" s="51" t="s">
        <v>23</v>
      </c>
      <c r="B21" s="52" t="s">
        <v>16</v>
      </c>
      <c r="C21" s="53" t="s">
        <v>64</v>
      </c>
      <c r="D21" s="54" t="s">
        <v>22</v>
      </c>
      <c r="E21" s="80" t="s">
        <v>26</v>
      </c>
      <c r="F21" s="80" t="s">
        <v>54</v>
      </c>
      <c r="G21" s="55" t="s">
        <v>55</v>
      </c>
      <c r="H21" s="81">
        <v>1000</v>
      </c>
      <c r="I21" s="81">
        <v>1000</v>
      </c>
    </row>
    <row r="22" spans="1:9" s="50" customFormat="1" x14ac:dyDescent="0.2">
      <c r="A22" s="51" t="s">
        <v>23</v>
      </c>
      <c r="B22" s="52" t="s">
        <v>16</v>
      </c>
      <c r="C22" s="53" t="s">
        <v>64</v>
      </c>
      <c r="D22" s="54" t="s">
        <v>14</v>
      </c>
      <c r="E22" s="80" t="s">
        <v>26</v>
      </c>
      <c r="F22" s="80" t="s">
        <v>56</v>
      </c>
      <c r="G22" s="55" t="s">
        <v>57</v>
      </c>
      <c r="H22" s="81">
        <v>8800</v>
      </c>
      <c r="I22" s="81">
        <v>9000</v>
      </c>
    </row>
    <row r="23" spans="1:9" s="50" customFormat="1" x14ac:dyDescent="0.2">
      <c r="A23" s="51" t="s">
        <v>23</v>
      </c>
      <c r="B23" s="52" t="s">
        <v>16</v>
      </c>
      <c r="C23" s="53" t="s">
        <v>64</v>
      </c>
      <c r="D23" s="54" t="s">
        <v>14</v>
      </c>
      <c r="E23" s="80" t="s">
        <v>26</v>
      </c>
      <c r="F23" s="80" t="s">
        <v>71</v>
      </c>
      <c r="G23" s="55" t="s">
        <v>72</v>
      </c>
      <c r="H23" s="81">
        <f>1500+1000</f>
        <v>2500</v>
      </c>
      <c r="I23" s="81">
        <v>2000</v>
      </c>
    </row>
    <row r="24" spans="1:9" s="126" customFormat="1" x14ac:dyDescent="0.2">
      <c r="A24" s="124" t="s">
        <v>23</v>
      </c>
      <c r="B24" s="54" t="s">
        <v>16</v>
      </c>
      <c r="C24" s="56" t="s">
        <v>64</v>
      </c>
      <c r="D24" s="54" t="s">
        <v>14</v>
      </c>
      <c r="E24" s="88" t="s">
        <v>26</v>
      </c>
      <c r="F24" s="88" t="s">
        <v>75</v>
      </c>
      <c r="G24" s="125" t="s">
        <v>76</v>
      </c>
      <c r="H24" s="82">
        <v>5000</v>
      </c>
      <c r="I24" s="82">
        <f>14500+6000</f>
        <v>20500</v>
      </c>
    </row>
    <row r="25" spans="1:9" s="50" customFormat="1" x14ac:dyDescent="0.2">
      <c r="A25" s="77"/>
      <c r="B25" s="78"/>
      <c r="C25" s="79"/>
      <c r="D25" s="87"/>
      <c r="E25" s="80"/>
      <c r="F25" s="80"/>
      <c r="G25" s="55"/>
      <c r="H25" s="81"/>
      <c r="I25" s="81"/>
    </row>
    <row r="26" spans="1:9" s="50" customFormat="1" x14ac:dyDescent="0.2">
      <c r="A26" s="51" t="s">
        <v>23</v>
      </c>
      <c r="B26" s="52" t="s">
        <v>16</v>
      </c>
      <c r="C26" s="53" t="s">
        <v>64</v>
      </c>
      <c r="D26" s="54" t="s">
        <v>14</v>
      </c>
      <c r="E26" s="80" t="s">
        <v>28</v>
      </c>
      <c r="F26" s="80" t="s">
        <v>15</v>
      </c>
      <c r="G26" s="97" t="s">
        <v>29</v>
      </c>
      <c r="H26" s="81">
        <v>14500</v>
      </c>
      <c r="I26" s="81">
        <v>15000</v>
      </c>
    </row>
    <row r="27" spans="1:9" s="50" customFormat="1" x14ac:dyDescent="0.2">
      <c r="A27" s="51" t="s">
        <v>23</v>
      </c>
      <c r="B27" s="52" t="s">
        <v>16</v>
      </c>
      <c r="C27" s="53" t="s">
        <v>64</v>
      </c>
      <c r="D27" s="54" t="s">
        <v>14</v>
      </c>
      <c r="E27" s="80" t="s">
        <v>28</v>
      </c>
      <c r="F27" s="80" t="s">
        <v>22</v>
      </c>
      <c r="G27" s="97" t="s">
        <v>34</v>
      </c>
      <c r="H27" s="81">
        <f>206550-59489</f>
        <v>147061</v>
      </c>
      <c r="I27" s="81">
        <f>221410+1108</f>
        <v>222518</v>
      </c>
    </row>
    <row r="28" spans="1:9" s="50" customFormat="1" x14ac:dyDescent="0.2">
      <c r="A28" s="51" t="s">
        <v>23</v>
      </c>
      <c r="B28" s="52" t="s">
        <v>16</v>
      </c>
      <c r="C28" s="53" t="s">
        <v>64</v>
      </c>
      <c r="D28" s="54" t="s">
        <v>14</v>
      </c>
      <c r="E28" s="80" t="s">
        <v>28</v>
      </c>
      <c r="F28" s="80" t="s">
        <v>14</v>
      </c>
      <c r="G28" s="97" t="s">
        <v>58</v>
      </c>
      <c r="H28" s="81">
        <f>5000+2000</f>
        <v>7000</v>
      </c>
      <c r="I28" s="81">
        <v>5865</v>
      </c>
    </row>
    <row r="29" spans="1:9" s="50" customFormat="1" x14ac:dyDescent="0.2">
      <c r="A29" s="111" t="s">
        <v>23</v>
      </c>
      <c r="B29" s="112" t="s">
        <v>16</v>
      </c>
      <c r="C29" s="53" t="s">
        <v>64</v>
      </c>
      <c r="D29" s="113" t="s">
        <v>39</v>
      </c>
      <c r="E29" s="114" t="s">
        <v>28</v>
      </c>
      <c r="F29" s="114" t="s">
        <v>11</v>
      </c>
      <c r="G29" s="55" t="s">
        <v>59</v>
      </c>
      <c r="H29" s="115">
        <v>1593</v>
      </c>
      <c r="I29" s="115">
        <v>1593</v>
      </c>
    </row>
    <row r="30" spans="1:9" s="50" customFormat="1" x14ac:dyDescent="0.2">
      <c r="A30" s="51"/>
      <c r="B30" s="52"/>
      <c r="C30" s="53"/>
      <c r="D30" s="54"/>
      <c r="E30" s="80"/>
      <c r="F30" s="80"/>
      <c r="G30" s="97"/>
      <c r="H30" s="81"/>
      <c r="I30" s="81"/>
    </row>
    <row r="31" spans="1:9" s="50" customFormat="1" x14ac:dyDescent="0.2">
      <c r="A31" s="51"/>
      <c r="B31" s="52"/>
      <c r="C31" s="53"/>
      <c r="D31" s="54"/>
      <c r="E31" s="80"/>
      <c r="F31" s="80"/>
      <c r="G31" s="97"/>
      <c r="H31" s="81"/>
      <c r="I31" s="81"/>
    </row>
    <row r="32" spans="1:9" s="50" customFormat="1" x14ac:dyDescent="0.2">
      <c r="A32" s="51"/>
      <c r="B32" s="52"/>
      <c r="C32" s="53"/>
      <c r="D32" s="54"/>
      <c r="E32" s="80"/>
      <c r="F32" s="80"/>
      <c r="G32" s="97"/>
      <c r="H32" s="81"/>
      <c r="I32" s="81"/>
    </row>
    <row r="33" spans="1:9" ht="17.45" customHeight="1" x14ac:dyDescent="0.2">
      <c r="A33" s="51" t="s">
        <v>69</v>
      </c>
      <c r="B33" s="52" t="s">
        <v>22</v>
      </c>
      <c r="C33" s="52" t="s">
        <v>15</v>
      </c>
      <c r="D33" s="58" t="s">
        <v>14</v>
      </c>
      <c r="E33" s="64" t="s">
        <v>66</v>
      </c>
      <c r="F33" s="65" t="s">
        <v>15</v>
      </c>
      <c r="G33" s="66" t="s">
        <v>67</v>
      </c>
      <c r="H33" s="67"/>
      <c r="I33" s="67"/>
    </row>
    <row r="34" spans="1:9" x14ac:dyDescent="0.2">
      <c r="A34" s="51" t="s">
        <v>69</v>
      </c>
      <c r="B34" s="52" t="s">
        <v>22</v>
      </c>
      <c r="C34" s="52" t="s">
        <v>15</v>
      </c>
      <c r="D34" s="58" t="s">
        <v>14</v>
      </c>
      <c r="E34" s="64" t="s">
        <v>66</v>
      </c>
      <c r="F34" s="65" t="s">
        <v>22</v>
      </c>
      <c r="G34" s="66" t="s">
        <v>68</v>
      </c>
      <c r="H34" s="67"/>
      <c r="I34" s="67"/>
    </row>
    <row r="35" spans="1:9" s="50" customFormat="1" x14ac:dyDescent="0.2">
      <c r="A35" s="77"/>
      <c r="B35" s="78"/>
      <c r="C35" s="79"/>
      <c r="D35" s="87"/>
      <c r="E35" s="80"/>
      <c r="F35" s="80"/>
      <c r="G35" s="97"/>
      <c r="H35" s="81"/>
      <c r="I35" s="81"/>
    </row>
    <row r="36" spans="1:9" s="50" customFormat="1" x14ac:dyDescent="0.2">
      <c r="A36" s="77" t="s">
        <v>86</v>
      </c>
      <c r="B36" s="78" t="s">
        <v>15</v>
      </c>
      <c r="C36" s="79" t="s">
        <v>64</v>
      </c>
      <c r="D36" s="87" t="s">
        <v>17</v>
      </c>
      <c r="E36" s="80" t="s">
        <v>77</v>
      </c>
      <c r="F36" s="80" t="s">
        <v>78</v>
      </c>
      <c r="G36" s="97" t="s">
        <v>79</v>
      </c>
      <c r="H36" s="81">
        <v>2238</v>
      </c>
      <c r="I36" s="81">
        <v>2162</v>
      </c>
    </row>
    <row r="37" spans="1:9" s="59" customFormat="1" ht="24.75" customHeight="1" x14ac:dyDescent="0.2">
      <c r="A37" s="107" t="s">
        <v>23</v>
      </c>
      <c r="B37" s="108" t="s">
        <v>16</v>
      </c>
      <c r="C37" s="109" t="s">
        <v>64</v>
      </c>
      <c r="D37" s="110" t="s">
        <v>23</v>
      </c>
      <c r="E37" s="83" t="s">
        <v>84</v>
      </c>
      <c r="F37" s="103" t="s">
        <v>78</v>
      </c>
      <c r="G37" s="59" t="s">
        <v>85</v>
      </c>
      <c r="H37" s="86">
        <v>27581</v>
      </c>
      <c r="I37" s="86">
        <v>27581</v>
      </c>
    </row>
    <row r="38" spans="1:9" s="50" customFormat="1" x14ac:dyDescent="0.2">
      <c r="A38" s="77"/>
      <c r="B38" s="78"/>
      <c r="C38" s="79"/>
      <c r="D38" s="87"/>
      <c r="E38" s="80"/>
      <c r="F38" s="80"/>
      <c r="G38" s="123"/>
      <c r="H38" s="81"/>
      <c r="I38" s="81"/>
    </row>
    <row r="39" spans="1:9" s="50" customFormat="1" x14ac:dyDescent="0.2">
      <c r="A39" s="51" t="s">
        <v>65</v>
      </c>
      <c r="B39" s="54" t="s">
        <v>22</v>
      </c>
      <c r="C39" s="56" t="s">
        <v>64</v>
      </c>
      <c r="D39" s="54" t="s">
        <v>39</v>
      </c>
      <c r="E39" s="80" t="s">
        <v>40</v>
      </c>
      <c r="F39" s="80"/>
      <c r="G39" s="50" t="s">
        <v>38</v>
      </c>
      <c r="H39" s="81">
        <v>90000</v>
      </c>
      <c r="I39" s="81">
        <v>100000</v>
      </c>
    </row>
    <row r="40" spans="1:9" s="35" customFormat="1" x14ac:dyDescent="0.2">
      <c r="A40" s="43"/>
      <c r="B40" s="45"/>
      <c r="C40" s="48"/>
      <c r="D40" s="45"/>
      <c r="E40" s="44"/>
      <c r="F40" s="44"/>
      <c r="G40" s="22" t="s">
        <v>30</v>
      </c>
      <c r="H40" s="26">
        <f>SUM(H10:H39)</f>
        <v>1888412</v>
      </c>
      <c r="I40" s="26">
        <f>SUM(I10:I39)</f>
        <v>1805329</v>
      </c>
    </row>
    <row r="41" spans="1:9" x14ac:dyDescent="0.2">
      <c r="A41" s="77"/>
      <c r="B41" s="78"/>
      <c r="C41" s="53" t="s">
        <v>4</v>
      </c>
      <c r="D41" s="78"/>
      <c r="E41" s="80"/>
      <c r="F41" s="80"/>
      <c r="G41" s="55"/>
      <c r="H41" s="81"/>
      <c r="I41" s="81"/>
    </row>
    <row r="42" spans="1:9" x14ac:dyDescent="0.2">
      <c r="A42" s="77"/>
      <c r="B42" s="78"/>
      <c r="C42" s="79"/>
      <c r="D42" s="78"/>
      <c r="E42" s="80"/>
      <c r="F42" s="80"/>
      <c r="G42" s="22" t="s">
        <v>20</v>
      </c>
      <c r="H42" s="81"/>
      <c r="I42" s="81"/>
    </row>
    <row r="43" spans="1:9" s="50" customFormat="1" x14ac:dyDescent="0.2">
      <c r="A43" s="51" t="s">
        <v>23</v>
      </c>
      <c r="B43" s="52" t="s">
        <v>16</v>
      </c>
      <c r="C43" s="53" t="s">
        <v>5</v>
      </c>
      <c r="D43" s="57" t="s">
        <v>22</v>
      </c>
      <c r="E43" s="80" t="s">
        <v>18</v>
      </c>
      <c r="F43" s="80"/>
      <c r="G43" s="97" t="s">
        <v>35</v>
      </c>
      <c r="H43" s="82">
        <f>20320+1328.17</f>
        <v>21648.17</v>
      </c>
      <c r="I43" s="82"/>
    </row>
    <row r="44" spans="1:9" s="50" customFormat="1" x14ac:dyDescent="0.2">
      <c r="A44" s="77"/>
      <c r="B44" s="78"/>
      <c r="C44" s="79"/>
      <c r="D44" s="102"/>
      <c r="E44" s="80" t="s">
        <v>18</v>
      </c>
      <c r="F44" s="80" t="s">
        <v>15</v>
      </c>
      <c r="G44" s="97" t="s">
        <v>0</v>
      </c>
      <c r="H44" s="82"/>
      <c r="I44" s="82">
        <v>21000</v>
      </c>
    </row>
    <row r="45" spans="1:9" s="50" customFormat="1" x14ac:dyDescent="0.2">
      <c r="A45" s="51" t="s">
        <v>23</v>
      </c>
      <c r="B45" s="52" t="s">
        <v>16</v>
      </c>
      <c r="C45" s="53" t="s">
        <v>5</v>
      </c>
      <c r="D45" s="57" t="s">
        <v>22</v>
      </c>
      <c r="E45" s="80" t="s">
        <v>19</v>
      </c>
      <c r="F45" s="62"/>
      <c r="G45" s="97" t="s">
        <v>60</v>
      </c>
      <c r="H45" s="82">
        <f>5598+188457.05+247489.2</f>
        <v>441544.25</v>
      </c>
      <c r="I45" s="82">
        <f>203458-15000</f>
        <v>188458</v>
      </c>
    </row>
    <row r="46" spans="1:9" s="59" customFormat="1" ht="24.75" customHeight="1" x14ac:dyDescent="0.2">
      <c r="A46" s="107" t="s">
        <v>23</v>
      </c>
      <c r="B46" s="108" t="s">
        <v>16</v>
      </c>
      <c r="C46" s="109" t="s">
        <v>5</v>
      </c>
      <c r="D46" s="110" t="s">
        <v>22</v>
      </c>
      <c r="E46" s="83" t="s">
        <v>19</v>
      </c>
      <c r="F46" s="103" t="s">
        <v>15</v>
      </c>
      <c r="G46" s="59" t="s">
        <v>87</v>
      </c>
      <c r="H46" s="86">
        <f>15000+23393.5</f>
        <v>38393.5</v>
      </c>
      <c r="I46" s="86">
        <v>15000</v>
      </c>
    </row>
    <row r="47" spans="1:9" s="59" customFormat="1" ht="24.75" customHeight="1" x14ac:dyDescent="0.2">
      <c r="A47" s="107" t="s">
        <v>23</v>
      </c>
      <c r="B47" s="108" t="s">
        <v>16</v>
      </c>
      <c r="C47" s="109" t="s">
        <v>5</v>
      </c>
      <c r="D47" s="110" t="s">
        <v>22</v>
      </c>
      <c r="E47" s="83" t="s">
        <v>61</v>
      </c>
      <c r="F47" s="103"/>
      <c r="G47" s="59" t="s">
        <v>62</v>
      </c>
      <c r="H47" s="86">
        <v>80000</v>
      </c>
      <c r="I47" s="86">
        <v>56025</v>
      </c>
    </row>
    <row r="48" spans="1:9" s="59" customFormat="1" ht="24.75" customHeight="1" x14ac:dyDescent="0.2">
      <c r="A48" s="107" t="s">
        <v>23</v>
      </c>
      <c r="B48" s="108" t="s">
        <v>16</v>
      </c>
      <c r="C48" s="109" t="s">
        <v>5</v>
      </c>
      <c r="D48" s="110" t="s">
        <v>11</v>
      </c>
      <c r="E48" s="83" t="s">
        <v>80</v>
      </c>
      <c r="F48" s="103" t="s">
        <v>15</v>
      </c>
      <c r="G48" s="59" t="s">
        <v>81</v>
      </c>
      <c r="H48" s="86">
        <f>5080+76200</f>
        <v>81280</v>
      </c>
      <c r="I48" s="86"/>
    </row>
    <row r="49" spans="1:9" s="20" customFormat="1" x14ac:dyDescent="0.2">
      <c r="A49" s="43"/>
      <c r="B49" s="45"/>
      <c r="C49" s="48"/>
      <c r="D49" s="45"/>
      <c r="E49" s="44"/>
      <c r="F49" s="44"/>
      <c r="G49" s="22" t="s">
        <v>21</v>
      </c>
      <c r="H49" s="26">
        <f>SUM(H43:H48)</f>
        <v>662865.91999999993</v>
      </c>
      <c r="I49" s="26">
        <f>SUM(I43:I48)</f>
        <v>280483</v>
      </c>
    </row>
    <row r="50" spans="1:9" s="20" customFormat="1" x14ac:dyDescent="0.2">
      <c r="A50" s="43"/>
      <c r="B50" s="45"/>
      <c r="C50" s="48"/>
      <c r="D50" s="45"/>
      <c r="E50" s="44"/>
      <c r="F50" s="44"/>
      <c r="G50" s="22"/>
      <c r="H50" s="26"/>
      <c r="I50" s="26"/>
    </row>
    <row r="51" spans="1:9" s="50" customFormat="1" x14ac:dyDescent="0.2">
      <c r="A51" s="77" t="s">
        <v>86</v>
      </c>
      <c r="B51" s="78" t="s">
        <v>22</v>
      </c>
      <c r="C51" s="79" t="s">
        <v>6</v>
      </c>
      <c r="D51" s="78" t="s">
        <v>14</v>
      </c>
      <c r="E51" s="80" t="s">
        <v>82</v>
      </c>
      <c r="F51" s="80" t="s">
        <v>78</v>
      </c>
      <c r="G51" s="66" t="s">
        <v>83</v>
      </c>
      <c r="H51" s="81">
        <v>1541</v>
      </c>
      <c r="I51" s="81">
        <v>3127</v>
      </c>
    </row>
    <row r="52" spans="1:9" s="20" customFormat="1" x14ac:dyDescent="0.2">
      <c r="A52" s="43"/>
      <c r="B52" s="45"/>
      <c r="C52" s="48"/>
      <c r="D52" s="45"/>
      <c r="E52" s="44"/>
      <c r="F52" s="44"/>
      <c r="G52" s="22"/>
      <c r="H52" s="26"/>
      <c r="I52" s="26"/>
    </row>
    <row r="53" spans="1:9" x14ac:dyDescent="0.2">
      <c r="A53" s="89"/>
      <c r="B53" s="90"/>
      <c r="C53" s="104"/>
      <c r="D53" s="90"/>
      <c r="E53" s="93"/>
      <c r="F53" s="93"/>
      <c r="G53" s="105"/>
      <c r="H53" s="94"/>
      <c r="I53" s="94"/>
    </row>
    <row r="54" spans="1:9" x14ac:dyDescent="0.2">
      <c r="A54" s="102"/>
      <c r="B54" s="102"/>
      <c r="C54" s="106"/>
      <c r="D54" s="102"/>
      <c r="E54" s="102"/>
      <c r="F54" s="102"/>
      <c r="G54" s="19" t="s">
        <v>13</v>
      </c>
      <c r="H54" s="27">
        <f>+H40+H49+H51</f>
        <v>2552818.92</v>
      </c>
      <c r="I54" s="27">
        <f>+I40+I49+I51</f>
        <v>2088939</v>
      </c>
    </row>
    <row r="56" spans="1:9" x14ac:dyDescent="0.2">
      <c r="H56" s="28" t="e">
        <f>+#REF!-H54</f>
        <v>#REF!</v>
      </c>
      <c r="I56" s="28" t="e">
        <f>+#REF!-I54</f>
        <v>#REF!</v>
      </c>
    </row>
  </sheetData>
  <mergeCells count="1">
    <mergeCell ref="C3:G3"/>
  </mergeCells>
  <pageMargins left="0.70866141732283472" right="0.70866141732283472" top="0.47244094488188981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copertina</vt:lpstr>
      <vt:lpstr>risorse economiche</vt:lpstr>
      <vt:lpstr>risorse econom. con variazioni</vt:lpstr>
      <vt:lpstr>copertina!Area_stampa</vt:lpstr>
      <vt:lpstr>'risorse economiche'!Area_stampa</vt:lpstr>
      <vt:lpstr>'risorse econom. con variazioni'!Titoli_stampa</vt:lpstr>
    </vt:vector>
  </TitlesOfParts>
  <Company>CO. MO. CASENTINO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CO. MO. CASENTINO</dc:creator>
  <cp:lastModifiedBy>annelisa</cp:lastModifiedBy>
  <cp:lastPrinted>2019-08-14T11:07:31Z</cp:lastPrinted>
  <dcterms:created xsi:type="dcterms:W3CDTF">1999-03-29T15:57:41Z</dcterms:created>
  <dcterms:modified xsi:type="dcterms:W3CDTF">2020-06-22T09:56:10Z</dcterms:modified>
</cp:coreProperties>
</file>